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BACKUP_18022022\DISPENSA Nº 02-2022 - CONTRATAÇÃO DDE SERVIÇOS DE APOIO ADMINISTRATIVO\"/>
    </mc:Choice>
  </mc:AlternateContent>
  <xr:revisionPtr revIDLastSave="0" documentId="13_ncr:20001_{51E79FE9-A6C8-44E0-B157-B9938E214F8A}" xr6:coauthVersionLast="45" xr6:coauthVersionMax="45" xr10:uidLastSave="{00000000-0000-0000-0000-000000000000}"/>
  <bookViews>
    <workbookView xWindow="-120" yWindow="-120" windowWidth="29040" windowHeight="15840" tabRatio="500" firstSheet="2" activeTab="2" xr2:uid="{00000000-000D-0000-FFFF-FFFF00000000}"/>
  </bookViews>
  <sheets>
    <sheet name="Orientações" sheetId="1" state="hidden" r:id="rId1"/>
    <sheet name="Servente" sheetId="2" state="hidden" r:id="rId2"/>
    <sheet name="Auxiliar Administrativo" sheetId="22" r:id="rId3"/>
    <sheet name="Jardineiro" sheetId="19" r:id="rId4"/>
    <sheet name="UNIFORMES" sheetId="12" r:id="rId5"/>
    <sheet name="RESUMO" sheetId="13" r:id="rId6"/>
  </sheets>
  <definedNames>
    <definedName name="_1A">Servente!$D$11</definedName>
    <definedName name="_1B">Servente!$D$12</definedName>
    <definedName name="_1C">Servente!$D$13</definedName>
    <definedName name="_1D">Servente!$D$14</definedName>
    <definedName name="_1E">Servente!$D$15</definedName>
    <definedName name="_1F">Servente!$D$16</definedName>
    <definedName name="_2.1A">Servente!$D$22</definedName>
    <definedName name="_2.1B">Servente!$D$23</definedName>
    <definedName name="_2.3A">Servente!$D$49</definedName>
    <definedName name="_2.3B">Servente!$D$50</definedName>
    <definedName name="_2.3C">Servente!$D$51</definedName>
    <definedName name="_2.3D">Servente!$D$52</definedName>
    <definedName name="_xlcn.WorksheetConnection_PlanilhaLimpeza.xlsxTable3">#REF!</definedName>
    <definedName name="Salário_Normativo_da_Categoria_Profissional">Servente!$D$5</definedName>
    <definedName name="SalarioBase">Servente!$D$5</definedName>
    <definedName name="Total1">Servente!#REF!</definedName>
    <definedName name="Total2.1">Servente!#REF!</definedName>
    <definedName name="Total2.2">Servente!#REF!</definedName>
    <definedName name="Total2.3">Servente!#REF!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3" l="1"/>
  <c r="C131" i="22"/>
  <c r="C131" i="19"/>
  <c r="G129" i="19" s="1"/>
  <c r="D17" i="22"/>
  <c r="G131" i="22"/>
  <c r="G129" i="22"/>
  <c r="D117" i="22"/>
  <c r="D118" i="22" s="1"/>
  <c r="D113" i="22"/>
  <c r="D108" i="22"/>
  <c r="D103" i="22"/>
  <c r="C98" i="22"/>
  <c r="C92" i="22"/>
  <c r="C82" i="22"/>
  <c r="D71" i="22"/>
  <c r="D65" i="22"/>
  <c r="C55" i="22"/>
  <c r="C38" i="22"/>
  <c r="C37" i="22"/>
  <c r="D25" i="22"/>
  <c r="D31" i="22" s="1"/>
  <c r="D13" i="22"/>
  <c r="G17" i="12"/>
  <c r="G18" i="12"/>
  <c r="H18" i="12" s="1"/>
  <c r="G19" i="12"/>
  <c r="H19" i="12" s="1"/>
  <c r="G20" i="12"/>
  <c r="G21" i="12"/>
  <c r="G22" i="12"/>
  <c r="H22" i="12" s="1"/>
  <c r="G23" i="12"/>
  <c r="H23" i="12" s="1"/>
  <c r="G24" i="12"/>
  <c r="G25" i="12"/>
  <c r="G26" i="12"/>
  <c r="H26" i="12" s="1"/>
  <c r="G27" i="12"/>
  <c r="H27" i="12" s="1"/>
  <c r="G28" i="12"/>
  <c r="H28" i="12"/>
  <c r="H25" i="12"/>
  <c r="H24" i="12"/>
  <c r="H21" i="12"/>
  <c r="H20" i="12"/>
  <c r="H17" i="12"/>
  <c r="G10" i="12"/>
  <c r="H10" i="12" s="1"/>
  <c r="G9" i="12"/>
  <c r="H9" i="12" s="1"/>
  <c r="G8" i="12"/>
  <c r="H8" i="12" s="1"/>
  <c r="G7" i="12"/>
  <c r="H7" i="12" s="1"/>
  <c r="H6" i="12"/>
  <c r="G6" i="12"/>
  <c r="G5" i="12"/>
  <c r="H5" i="12" s="1"/>
  <c r="G4" i="12"/>
  <c r="H4" i="12" s="1"/>
  <c r="G131" i="19"/>
  <c r="D117" i="19"/>
  <c r="D103" i="19"/>
  <c r="D108" i="19" s="1"/>
  <c r="C92" i="19"/>
  <c r="D65" i="19"/>
  <c r="D71" i="19" s="1"/>
  <c r="C55" i="19"/>
  <c r="C38" i="19"/>
  <c r="C37" i="19"/>
  <c r="D25" i="19"/>
  <c r="D31" i="19" s="1"/>
  <c r="D84" i="19" s="1"/>
  <c r="D17" i="19"/>
  <c r="D13" i="19"/>
  <c r="D146" i="2"/>
  <c r="D136" i="2"/>
  <c r="C135" i="2"/>
  <c r="C132" i="2" s="1"/>
  <c r="D148" i="2" s="1"/>
  <c r="C134" i="2"/>
  <c r="C133" i="2"/>
  <c r="C131" i="2"/>
  <c r="C130" i="2"/>
  <c r="D117" i="2"/>
  <c r="D116" i="2"/>
  <c r="D115" i="2"/>
  <c r="D110" i="2"/>
  <c r="D109" i="2"/>
  <c r="D74" i="2"/>
  <c r="D73" i="2"/>
  <c r="D71" i="2"/>
  <c r="D70" i="2"/>
  <c r="D64" i="2"/>
  <c r="D63" i="2"/>
  <c r="D50" i="2"/>
  <c r="D49" i="2"/>
  <c r="C35" i="2"/>
  <c r="D11" i="2"/>
  <c r="D124" i="22" l="1"/>
  <c r="D144" i="22"/>
  <c r="D81" i="22"/>
  <c r="D140" i="22"/>
  <c r="D37" i="22"/>
  <c r="D120" i="22"/>
  <c r="D84" i="22"/>
  <c r="D76" i="22"/>
  <c r="D38" i="22"/>
  <c r="D79" i="22"/>
  <c r="D80" i="22" s="1"/>
  <c r="D78" i="22"/>
  <c r="D41" i="22"/>
  <c r="D41" i="19"/>
  <c r="D37" i="19"/>
  <c r="D81" i="19"/>
  <c r="G11" i="12"/>
  <c r="C82" i="19"/>
  <c r="D120" i="19"/>
  <c r="D78" i="19"/>
  <c r="D38" i="19"/>
  <c r="D76" i="19"/>
  <c r="D79" i="19"/>
  <c r="D80" i="19" s="1"/>
  <c r="C98" i="19"/>
  <c r="D140" i="19"/>
  <c r="G29" i="12"/>
  <c r="D113" i="19" s="1"/>
  <c r="D77" i="22" l="1"/>
  <c r="D82" i="22" s="1"/>
  <c r="D39" i="22"/>
  <c r="D39" i="19"/>
  <c r="D42" i="19" s="1"/>
  <c r="D43" i="19" s="1"/>
  <c r="D77" i="19"/>
  <c r="D82" i="19" s="1"/>
  <c r="D86" i="22" l="1"/>
  <c r="D142" i="22"/>
  <c r="D122" i="22"/>
  <c r="D42" i="22"/>
  <c r="D43" i="22" s="1"/>
  <c r="D69" i="22"/>
  <c r="D69" i="19"/>
  <c r="D142" i="19"/>
  <c r="D122" i="19"/>
  <c r="D86" i="19"/>
  <c r="D54" i="19"/>
  <c r="D50" i="19"/>
  <c r="D53" i="19"/>
  <c r="D48" i="19"/>
  <c r="D51" i="19"/>
  <c r="D52" i="19"/>
  <c r="D49" i="19"/>
  <c r="D47" i="19"/>
  <c r="D118" i="19"/>
  <c r="D51" i="22" l="1"/>
  <c r="D47" i="22"/>
  <c r="D53" i="22"/>
  <c r="D49" i="22"/>
  <c r="D52" i="22"/>
  <c r="D48" i="22"/>
  <c r="D54" i="22"/>
  <c r="D50" i="22"/>
  <c r="D55" i="19"/>
  <c r="D70" i="19" s="1"/>
  <c r="D72" i="19" s="1"/>
  <c r="D121" i="19" s="1"/>
  <c r="D85" i="19"/>
  <c r="D87" i="19" s="1"/>
  <c r="D141" i="19"/>
  <c r="D124" i="19"/>
  <c r="D144" i="19"/>
  <c r="D55" i="22" l="1"/>
  <c r="D70" i="22" s="1"/>
  <c r="D72" i="22" s="1"/>
  <c r="D95" i="19"/>
  <c r="D93" i="19"/>
  <c r="D97" i="19"/>
  <c r="D94" i="19"/>
  <c r="D96" i="19"/>
  <c r="D92" i="19"/>
  <c r="D121" i="22" l="1"/>
  <c r="D85" i="22"/>
  <c r="D87" i="22" s="1"/>
  <c r="D141" i="22"/>
  <c r="D98" i="19"/>
  <c r="D107" i="19" s="1"/>
  <c r="D109" i="19" s="1"/>
  <c r="D96" i="22" l="1"/>
  <c r="D94" i="22"/>
  <c r="D92" i="22"/>
  <c r="D97" i="22"/>
  <c r="D95" i="22"/>
  <c r="D93" i="22"/>
  <c r="D123" i="19"/>
  <c r="D125" i="19" s="1"/>
  <c r="D143" i="19"/>
  <c r="D145" i="19" s="1"/>
  <c r="D98" i="22" l="1"/>
  <c r="D107" i="22" s="1"/>
  <c r="D109" i="22" s="1"/>
  <c r="D143" i="22"/>
  <c r="D145" i="22" s="1"/>
  <c r="D123" i="22"/>
  <c r="D125" i="22" s="1"/>
  <c r="D129" i="19"/>
  <c r="D130" i="19" s="1"/>
  <c r="D129" i="22" l="1"/>
  <c r="G130" i="19"/>
  <c r="G132" i="19" s="1"/>
  <c r="D130" i="22" l="1"/>
  <c r="G130" i="22"/>
  <c r="G132" i="22" s="1"/>
  <c r="D134" i="19"/>
  <c r="D132" i="19"/>
  <c r="D133" i="19"/>
  <c r="D132" i="22" l="1"/>
  <c r="D134" i="22"/>
  <c r="D133" i="22"/>
  <c r="D131" i="19"/>
  <c r="D135" i="19" s="1"/>
  <c r="D146" i="19" s="1"/>
  <c r="D147" i="19" s="1"/>
  <c r="D131" i="22" l="1"/>
  <c r="D135" i="22" s="1"/>
  <c r="D146" i="22" s="1"/>
  <c r="D147" i="22" s="1"/>
  <c r="D41" i="2"/>
  <c r="D105" i="2"/>
  <c r="D95" i="2"/>
  <c r="C41" i="2"/>
  <c r="C95" i="2"/>
</calcChain>
</file>

<file path=xl/sharedStrings.xml><?xml version="1.0" encoding="utf-8"?>
<sst xmlns="http://schemas.openxmlformats.org/spreadsheetml/2006/main" count="899" uniqueCount="265">
  <si>
    <t>Dados para composição dos custos referentes a mão de obra</t>
  </si>
  <si>
    <t>Dados Gerais</t>
  </si>
  <si>
    <t>Item</t>
  </si>
  <si>
    <t>Descrição</t>
  </si>
  <si>
    <t>Comentário</t>
  </si>
  <si>
    <t>Valor</t>
  </si>
  <si>
    <t xml:space="preserve">Tipo de Serviço </t>
  </si>
  <si>
    <t>Limpeza</t>
  </si>
  <si>
    <t>Valor do Vale Transporte</t>
  </si>
  <si>
    <t>Classificação Brasileira de Ocupações (CBO)</t>
  </si>
  <si>
    <t xml:space="preserve">5143-20 </t>
  </si>
  <si>
    <t>Valor do Auxílio Alimentação</t>
  </si>
  <si>
    <t>Salário Normativo da Categoria Profissional</t>
  </si>
  <si>
    <t>Salário Mínimo (Decreto</t>
  </si>
  <si>
    <t>Dias de Trabalho no mês</t>
  </si>
  <si>
    <t>Categoria Profissional</t>
  </si>
  <si>
    <t xml:space="preserve"> CCT PB000405/2018 </t>
  </si>
  <si>
    <t>Servente de Limpeza</t>
  </si>
  <si>
    <t>RAT x SAT</t>
  </si>
  <si>
    <t>Data-Base da Categoria</t>
  </si>
  <si>
    <t>01 de Janeiro</t>
  </si>
  <si>
    <t>Dados sobre Desligamento</t>
  </si>
  <si>
    <t>Módulo 1 - Composição da Remuneração</t>
  </si>
  <si>
    <t>Tipos</t>
  </si>
  <si>
    <t>Percentual</t>
  </si>
  <si>
    <t>1</t>
  </si>
  <si>
    <t>Composição da Remuneração</t>
  </si>
  <si>
    <t>SEM justa causa - AP INDENIZADO</t>
  </si>
  <si>
    <t>A</t>
  </si>
  <si>
    <t>Salário-Base</t>
  </si>
  <si>
    <t>SEM justa causa - AP TRABALHADO</t>
  </si>
  <si>
    <t>B</t>
  </si>
  <si>
    <t>Adicional de Periculosidade</t>
  </si>
  <si>
    <t>Demissões COM justa causa</t>
  </si>
  <si>
    <t>C</t>
  </si>
  <si>
    <t>Adicional de Insalubridade</t>
  </si>
  <si>
    <t>D</t>
  </si>
  <si>
    <t>Adicional Noturno</t>
  </si>
  <si>
    <t>CITL</t>
  </si>
  <si>
    <t>E</t>
  </si>
  <si>
    <t>Adicional de Hora Noturna Reduzida</t>
  </si>
  <si>
    <t>F</t>
  </si>
  <si>
    <t>Outros (especificar)</t>
  </si>
  <si>
    <t>Custos indiretos</t>
  </si>
  <si>
    <t>Total</t>
  </si>
  <si>
    <t>Lucro</t>
  </si>
  <si>
    <t>PIS</t>
  </si>
  <si>
    <t>Módulo 2 - Encargos e Benefícios Anuais, Mensais e Diários</t>
  </si>
  <si>
    <t>COFINS</t>
  </si>
  <si>
    <t> Submódulo 2.1 - 13º (décimo terceiro) Salário, Férias e Adicional de Férias</t>
  </si>
  <si>
    <t>ISS</t>
  </si>
  <si>
    <t>2.1</t>
  </si>
  <si>
    <t>13º (décimo terceiro) Salário, Férias e Adicional de Férias</t>
  </si>
  <si>
    <t>13º (décimo terceiro) Salário</t>
  </si>
  <si>
    <t>Férias e Adicional de Férias</t>
  </si>
  <si>
    <t>Memória de Cálculo - Submódulo 2.1</t>
  </si>
  <si>
    <t>Rubrica</t>
  </si>
  <si>
    <t>Base de Cálculo</t>
  </si>
  <si>
    <t>Memória de Cálculo</t>
  </si>
  <si>
    <t>13 º (décimo terceiro) Salário</t>
  </si>
  <si>
    <t>Módulo 1 (Total)</t>
  </si>
  <si>
    <t>8,33%  x Base de Cálculo, Sendo 8,33% = 1 ÷ 12</t>
  </si>
  <si>
    <t>Base de Cálculo x [(1 ÷ 12) x ( 1 + (1 ÷ 3))]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</si>
  <si>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</si>
  <si>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</si>
  <si>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</si>
  <si>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Valor 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</si>
  <si>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</si>
  <si>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</si>
  <si>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</si>
  <si>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</si>
  <si>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</si>
  <si>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</si>
  <si>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</si>
  <si>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</si>
  <si>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</si>
  <si>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</si>
  <si>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Memória de Cálculo - Submódulo 2.2</t>
  </si>
  <si>
    <t>A a H</t>
  </si>
  <si>
    <t>Módulo 1 (Total) + Submódulo 2.1</t>
  </si>
  <si>
    <t>Alíquota x Base de Cálculo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</si>
  <si>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</si>
  <si>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</si>
  <si>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</si>
  <si>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</si>
  <si>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</si>
  <si>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 e Familiar</t>
  </si>
  <si>
    <t>Memória de Cálculo - Submódulo 2.3</t>
  </si>
  <si>
    <t>-</t>
  </si>
  <si>
    <t>(Valor do Vale x 2 Vales/dia x Dias de Trabalho) - 6% x Salário Base</t>
  </si>
  <si>
    <t>(Valor do Vale Alim. x Qtde. Dias de Trab)  x 80%</t>
  </si>
  <si>
    <t>Quadro-Resumo do Módulo 2 - Encargos e Benefícios anuais, mensais e diários</t>
  </si>
  <si>
    <t>2</t>
  </si>
  <si>
    <t>Encargos e Benefícios Anuais, Mensais e Diários</t>
  </si>
  <si>
    <t>Módulo 3 - Provisão para Rescisão</t>
  </si>
  <si>
    <t>3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</si>
  <si>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</si>
  <si>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</si>
  <si>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</si>
  <si>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</si>
  <si>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</si>
  <si>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</si>
  <si>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(-)Demissão por justa causa</t>
  </si>
  <si>
    <t>Memória de Cálculo - Módulo 3</t>
  </si>
  <si>
    <t>Módulo 1 (Total) + Submódulo 2.1 + Submódulo 2.3</t>
  </si>
  <si>
    <t>(Base de Cálculo / 12) x Percentual de AP Indenizado (Tabela "Dados sobre desligamento")</t>
  </si>
  <si>
    <t>Item H do submódulo 2.2 (FGTS)</t>
  </si>
  <si>
    <t>Base de Cálculo x 50 % (40% de multa + 10% contribuição social) x Percentual de AP Indenizado (Tabela "Dados sobre desligamento")</t>
  </si>
  <si>
    <t>Módulo 1 (Total) + Módulo 2 (Total)</t>
  </si>
  <si>
    <t>(Base de Cálculo / 12) x Percentual de AP Trabalhado (Tabela "Dados sobre desligamento")</t>
  </si>
  <si>
    <t>Base de Cálculo x 50 % (40% de multa + 10% contribuição social) x Percentual de AP Trabalhado (Tabela "Dados sobre desligamento")</t>
  </si>
  <si>
    <t>Submódulo 2.1</t>
  </si>
  <si>
    <t>Base de Cálculo x Percentual de Demissões COM justa Causa (Tabela "Dados sobre desligamento")</t>
  </si>
  <si>
    <t xml:space="preserve">Módulo 4 - Custo de Reposição do Profissional Ausente
</t>
  </si>
  <si>
    <t>Submódulo 4.1 - Substituto nas Ausências Legais</t>
  </si>
  <si>
    <t>4.1</t>
  </si>
  <si>
    <t>Substituto nas Ausências Legais</t>
  </si>
  <si>
    <t>Dias de ausência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</si>
  <si>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</si>
  <si>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</si>
  <si>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</si>
  <si>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</si>
  <si>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</si>
  <si>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 por Doença</t>
  </si>
  <si>
    <t>Memória de Cálculo - Módulo 4</t>
  </si>
  <si>
    <t>A a F</t>
  </si>
  <si>
    <t>Dias de Ausência conforme caderno técnico de limpeza/PB 2018, p. 20.</t>
  </si>
  <si>
    <t>Valor das rubricas de A a F</t>
  </si>
  <si>
    <t xml:space="preserve">Custo diário para o repositor = (Módulo 1 + Módulo 2 + Módulo 3) / 30 </t>
  </si>
  <si>
    <t>Base de cálculo x Dias de Ausência</t>
  </si>
  <si>
    <t>Submódulo 4.2 - Substituto na Intrajornada</t>
  </si>
  <si>
    <t>4.2</t>
  </si>
  <si>
    <t>Substituto na Intrajornada </t>
  </si>
  <si>
    <t>Substituto na cobertura de Intervalo para repouso ou alimentação</t>
  </si>
  <si>
    <t>Quadro-Resumo do Módulo 4 - Custo de Reposição do Profissional Ausente</t>
  </si>
  <si>
    <t>4</t>
  </si>
  <si>
    <t>Custo de Reposição do Profissional Ausente</t>
  </si>
  <si>
    <t>Substituto na Intrajornada</t>
  </si>
  <si>
    <t>Módulo 5 - Insumos Diversos</t>
  </si>
  <si>
    <t>5</t>
  </si>
  <si>
    <t>Insumos Diversos</t>
  </si>
  <si>
    <t>Uniformes</t>
  </si>
  <si>
    <t>Materiais</t>
  </si>
  <si>
    <t>Equipamentos</t>
  </si>
  <si>
    <t>EPI</t>
  </si>
  <si>
    <t>Memória de Cálculo - Módulo 5</t>
  </si>
  <si>
    <t>Tabela Uniformes Serventes</t>
  </si>
  <si>
    <t>Total da Tabela Materiais</t>
  </si>
  <si>
    <t>Base de Cálculo / Qtde. de Serventes</t>
  </si>
  <si>
    <t>Custo total dos equipamentos (Manutenção + Depreciação)</t>
  </si>
  <si>
    <t>Módulo 6 - Custos Indiretos, Tributos e Lucro</t>
  </si>
  <si>
    <t>6</t>
  </si>
  <si>
    <t>Custos Indiretos, Tributos e Lucro</t>
  </si>
  <si>
    <t>Custos Indiretos</t>
  </si>
  <si>
    <t>Tributos</t>
  </si>
  <si>
    <t>C.1</t>
  </si>
  <si>
    <t>C.2</t>
  </si>
  <si>
    <t>C.3</t>
  </si>
  <si>
    <t>QUADRO-RESUMO DO CUSTO POR EMPREGADO</t>
  </si>
  <si>
    <t>Mão de obra vinculada à execução contratual</t>
  </si>
  <si>
    <t>Módulo 4 - Custo de Reposição do Profissional Ausente</t>
  </si>
  <si>
    <t>Subtotal (A + B +C+ D+E)</t>
  </si>
  <si>
    <t>Valor Total por Empregado</t>
  </si>
  <si>
    <t>PLANILHA DE CUSTOS E FORMAÇÃO DE PREÇOS</t>
  </si>
  <si>
    <t>Licitação n°</t>
  </si>
  <si>
    <t>Discriminação dos Serviços (Dados Referente à Contratação)</t>
  </si>
  <si>
    <t>Data -  Apresentação da Proposta</t>
  </si>
  <si>
    <t>....../......./20.......</t>
  </si>
  <si>
    <t>Município - ISSQN</t>
  </si>
  <si>
    <t>ISSQN 5 % (cinco por cento)</t>
  </si>
  <si>
    <t>Ano Acordo, Convenção ou Dissídio Coletivo</t>
  </si>
  <si>
    <t>Número de Meses de Execução Contratual</t>
  </si>
  <si>
    <t>Identificação do Serviço</t>
  </si>
  <si>
    <t>Tipo de Serviço</t>
  </si>
  <si>
    <t>Unidade de Medida</t>
  </si>
  <si>
    <t>Quantidade Total a Contratar</t>
  </si>
  <si>
    <t>Auxiliar Administrativo</t>
  </si>
  <si>
    <t>44 horas</t>
  </si>
  <si>
    <t>MTE</t>
  </si>
  <si>
    <t>SEAC-PB</t>
  </si>
  <si>
    <t>01/JANEIRO</t>
  </si>
  <si>
    <t>BASE DE CÁLCULO PARA O SUBMÓDULO 2.2</t>
  </si>
  <si>
    <t>MÓDULO 1</t>
  </si>
  <si>
    <t>MÓDULO 2.1</t>
  </si>
  <si>
    <t>TOTAL</t>
  </si>
  <si>
    <t>SAT (+FAP de 0,5 a 2,0) (Variação: 0,5% a 6 %)</t>
  </si>
  <si>
    <t>Benefício Odontológico</t>
  </si>
  <si>
    <t>Auxílio Morte/Funeral</t>
  </si>
  <si>
    <t>Incidência de GPS, FGTS e outras contribuições sobre o Aviso Prévio Trabalhado</t>
  </si>
  <si>
    <t>BASE DE CÁLCULO PARA O MÓDULO 4</t>
  </si>
  <si>
    <t>MÓDULO 2</t>
  </si>
  <si>
    <t>MÓDULO 3</t>
  </si>
  <si>
    <t>Substituto na cobertura de 13º (décimo terceiro) Salário, Férias e Adicional de Férias</t>
  </si>
  <si>
    <t>Substituto na cobertura de Outras ausências (especificar)</t>
  </si>
  <si>
    <t>*Nota: APLICÁVEL, APENAS, PARA quando o TITULAR do posto USUFRUIR do descanso intrajornada e o posto de trabalho NÃO PUDER FICAR DESCOBERTO</t>
  </si>
  <si>
    <t>*=TRUNCAR(($D$86/220)*(1*(365/12))/2)</t>
  </si>
  <si>
    <t>*Nota: Se o titular USUFRUIR do descanso intrajornada, o total é o somatório dos subitens 4.1 e 4.2</t>
  </si>
  <si>
    <t>Uniformes e Equipamento de Proteção Individual - EPI</t>
  </si>
  <si>
    <t>Equipamentos de Proteção Coletiva - EPC</t>
  </si>
  <si>
    <t>BASE DE CÁLCULO PARA O MÓDULO 6</t>
  </si>
  <si>
    <t>MÓDULO 4</t>
  </si>
  <si>
    <t>MÓDULO 5</t>
  </si>
  <si>
    <t>CÁLCULO POR DENTRO</t>
  </si>
  <si>
    <t>TOTAL DOS TRIBUTOS</t>
  </si>
  <si>
    <t>BASE DE CÁLCULO</t>
  </si>
  <si>
    <t>ÍNDICE</t>
  </si>
  <si>
    <t>C.1 - PIS</t>
  </si>
  <si>
    <t>C.2 - COFINS</t>
  </si>
  <si>
    <t>C.3 - ISS</t>
  </si>
  <si>
    <t>VALOR TOTAL POR EMPREGADO</t>
  </si>
  <si>
    <t>CCT PB 000047/2021</t>
  </si>
  <si>
    <r>
      <rPr>
        <sz val="11"/>
        <rFont val="Calibri"/>
        <charset val="134"/>
      </rPr>
      <t>Intervalo Intrajornada (</t>
    </r>
    <r>
      <rPr>
        <sz val="10"/>
        <rFont val="Calibri"/>
        <charset val="134"/>
      </rPr>
      <t>não usufruído pelo empregado</t>
    </r>
    <r>
      <rPr>
        <sz val="11"/>
        <rFont val="Calibri"/>
        <charset val="134"/>
      </rPr>
      <t>)</t>
    </r>
  </si>
  <si>
    <t>Jardineiro</t>
  </si>
  <si>
    <t>6220-10</t>
  </si>
  <si>
    <t>UNIFORMES</t>
  </si>
  <si>
    <t>AUXILIAR ADMINISTRATIVO</t>
  </si>
  <si>
    <t>ITEM</t>
  </si>
  <si>
    <t>PEÇA</t>
  </si>
  <si>
    <t>DESCRIÇÃO</t>
  </si>
  <si>
    <t>UNIDADE</t>
  </si>
  <si>
    <t>VALOR MÉDIO UNITÁRIO (R$)</t>
  </si>
  <si>
    <t>QUANTIDADE ANUAL</t>
  </si>
  <si>
    <t>VALOR ANUAL POR EMPREGADO (R$)</t>
  </si>
  <si>
    <t>VALOR MENSAL POR EMPREGADO (R$)</t>
  </si>
  <si>
    <t>CALÇA</t>
  </si>
  <si>
    <t>Calça ou Saia social, na cor preta, em tecido de poliviscose.</t>
  </si>
  <si>
    <t>Unidade</t>
  </si>
  <si>
    <t>BLAZER</t>
  </si>
  <si>
    <t>Blazer social de mangas longas, abotoamento frontal contendo a identificação da Contratada.</t>
  </si>
  <si>
    <t>CAMISA</t>
  </si>
  <si>
    <t>Camisa social, na cor branca, de mangas  3/4, tecido com o mínimo de 50% de fibras naturais, contendo a identificação da Contratada.</t>
  </si>
  <si>
    <t>Camisa tipo Polo em Piquet de Malha – 50% algodão e 50% poliéster,  com mangas curtas, identificação da empresa na parte frontal, na cor Branca.</t>
  </si>
  <si>
    <t>CALÇADO</t>
  </si>
  <si>
    <t>Sapato em couro, na cor preta, solado antiderrapante.</t>
  </si>
  <si>
    <t>Par</t>
  </si>
  <si>
    <t>MEIA</t>
  </si>
  <si>
    <t>Meia, modelo cano alto , composição: 88% Algodão, 2% Lycra e 10% Poliamida, na cor preta.</t>
  </si>
  <si>
    <t>CRACHÁ</t>
  </si>
  <si>
    <t xml:space="preserve"> Crachá de identiﬁcação, em plástico rígido, contendo logomarca da empresa, foto e nome completo do funcionário.</t>
  </si>
  <si>
    <t>MANGUITO PROTEÇÃO UV</t>
  </si>
  <si>
    <t>Manguito Proteção UV 50: Dimensões Aproximadas: P: 9x27,7 cm (L x C), G: 9,5x41 cm (L x P), Composição: 94% Poliamida e 6% Elastano; Proteção UV, Antimicrobial, Seamless Dry, Proteção Solar: Com FPS; na cor preta.</t>
  </si>
  <si>
    <t>UNIFORMES E EQUIPAMENTOS DE PROTEÇÃO INDIVIDUAL E COLETIVO</t>
  </si>
  <si>
    <t>BONÉ</t>
  </si>
  <si>
    <t>Boné árabe em brim 100% algodão para proteção da face em trabalhos a céu aberto.</t>
  </si>
  <si>
    <t>LUVA</t>
  </si>
  <si>
    <t>Luva de segurança confeccionada em malha tricotada 4 fios algodão, palma com pigmento de PVC, cano curto, para uso em serviços gerais.</t>
  </si>
  <si>
    <t>ÓCULOS</t>
  </si>
  <si>
    <t>Óculos de proteção individual com lentes incolor, armação em policarbonato, lente em policarbonato, anti-embaçante e anti-risco. Modelo de sobreposição (p/ser usado sobre óculos graduados).</t>
  </si>
  <si>
    <t>PROTETOR SOLAR</t>
  </si>
  <si>
    <t>Protetor solar fator de proteção FPS 30 ou superior.</t>
  </si>
  <si>
    <t>Calça com cós de elástico, dois bolsos frontais e dois bolsos na traseira, confeccionado em brim 100% algodão, sem partes metálicas.</t>
  </si>
  <si>
    <t>Camisa com gola tipo italiana, com mangas curtas, identificação da empresa na parte frontal, confeccionada em brim 100% algodão.</t>
  </si>
  <si>
    <r>
      <rPr>
        <i/>
        <sz val="11"/>
        <rFont val="Carlito"/>
        <charset val="134"/>
      </rPr>
      <t>Calçado de segurança tipo botina, confeccionado em couro vaqueta, fechamento em elástico, com biqueira de aço, solado em poliuretano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bidensidade.</t>
    </r>
  </si>
  <si>
    <r>
      <rPr>
        <i/>
        <sz val="11"/>
        <rFont val="Carlito"/>
        <charset val="134"/>
      </rPr>
      <t>Calçado ocupacional de uso profissional, tipo bota PVC cano longo, impermeável, confeccionado em policloreto de vinila (PVC), com resistência química, sem biqueira, propriedades antiderrapantes,</t>
    </r>
    <r>
      <rPr>
        <i/>
        <sz val="11"/>
        <rFont val="Arial"/>
        <charset val="134"/>
      </rPr>
      <t> </t>
    </r>
    <r>
      <rPr>
        <i/>
        <sz val="11"/>
        <rFont val="Carlito"/>
        <charset val="134"/>
      </rPr>
      <t>para uso em locais alagadiços.</t>
    </r>
  </si>
  <si>
    <t>JARDINEIRO</t>
  </si>
  <si>
    <t>PLANILHA RESUMO</t>
  </si>
  <si>
    <t>Quantidade</t>
  </si>
  <si>
    <t xml:space="preserve">VIGÊNCIA </t>
  </si>
  <si>
    <t>VALOR UNITÁRIO MÁXIMO ACEITÁVEL</t>
  </si>
  <si>
    <t>VALOR TOTAL MÁXIMO ACEITÁVEL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</si>
  <si>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AUXILIAR ADMINISTRATIVO - CBO: 4110-10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</si>
  <si>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>POSTO</t>
  </si>
  <si>
    <r>
      <rPr>
        <sz val="11"/>
        <color theme="1"/>
        <rFont val="Calibri"/>
        <charset val="134"/>
        <scheme val="minor"/>
      </rPr>
      <t xml:space="preserve">PRESTAÇÃO DE SERVIÇOS DE APOIO ADMINISTRATIVO - Posto de serviços: </t>
    </r>
    <r>
      <rPr>
        <b/>
        <sz val="11"/>
        <color theme="1"/>
        <rFont val="Calibri"/>
        <charset val="134"/>
        <scheme val="minor"/>
      </rPr>
      <t>JARDINEIRO - CBO 6220-10</t>
    </r>
    <r>
      <rPr>
        <sz val="11"/>
        <color theme="1"/>
        <rFont val="Calibri"/>
        <charset val="134"/>
        <scheme val="minor"/>
      </rPr>
      <t>, em jornada semanal de 44 (quarenta e quatro) horas.</t>
    </r>
  </si>
  <si>
    <t xml:space="preserve">Processo Administrativo n.° </t>
  </si>
  <si>
    <t>8 (oito)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</si>
</sst>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R$&quot;\ #,##0.00_);[Red]\(&quot;R$&quot;\ #,##0.00\)"/>
    <numFmt numFmtId="166" formatCode="&quot;R$&quot;#,##0.00_);[Red]\(&quot;R$&quot;#,##0.00\)"/>
    <numFmt numFmtId="167" formatCode="0.0000_ "/>
    <numFmt numFmtId="168" formatCode="_-&quot;R$ &quot;* #,##0.00_-;&quot;-R$ &quot;* #,##0.00_-;_-&quot;R$ &quot;* \-??_-;_-@_-"/>
    <numFmt numFmtId="169" formatCode="0.00_ "/>
    <numFmt numFmtId="172" formatCode="&quot;R$&quot;#,##0.00_);[Red]&quot;(R$&quot;#,##0.00\)"/>
    <numFmt numFmtId="173" formatCode="&quot;R$ &quot;#,##0.00"/>
    <numFmt numFmtId="174" formatCode="&quot;R$&quot;#,##0.00"/>
  </numFmts>
  <fonts count="20">
    <font>
      <sz val="11"/>
      <color rgb="FF000000"/>
      <name val="Calibri"/>
      <charset val="134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name val="Calibri"/>
      <charset val="134"/>
    </font>
    <font>
      <i/>
      <sz val="11"/>
      <name val="Calibri"/>
      <charset val="134"/>
    </font>
    <font>
      <b/>
      <i/>
      <sz val="11"/>
      <color rgb="FF000000"/>
      <name val="Calibri"/>
      <charset val="134"/>
    </font>
    <font>
      <i/>
      <sz val="11"/>
      <name val="Arial"/>
      <charset val="134"/>
    </font>
    <font>
      <b/>
      <sz val="11"/>
      <color theme="0"/>
      <name val="Calibri"/>
      <charset val="134"/>
    </font>
    <font>
      <b/>
      <sz val="11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i/>
      <sz val="11"/>
      <name val="Carlito"/>
      <charset val="134"/>
    </font>
    <font>
      <sz val="11"/>
      <color rgb="FFFF0000"/>
      <name val="Calibri"/>
      <charset val="134"/>
    </font>
    <font>
      <b/>
      <sz val="14"/>
      <name val="Calibri"/>
      <charset val="134"/>
    </font>
    <font>
      <sz val="11"/>
      <color theme="0"/>
      <name val="Calibri"/>
      <charset val="134"/>
    </font>
    <font>
      <sz val="11"/>
      <color theme="5" tint="0.39997558519241921"/>
      <name val="Calibri"/>
      <charset val="134"/>
    </font>
    <font>
      <b/>
      <sz val="11"/>
      <color rgb="FFFFFFFF"/>
      <name val="Calibri"/>
      <charset val="134"/>
    </font>
    <font>
      <sz val="11"/>
      <color rgb="FFFFFFFF"/>
      <name val="Calibri"/>
      <charset val="134"/>
    </font>
    <font>
      <sz val="10"/>
      <name val="Calibri"/>
      <charset val="134"/>
    </font>
    <font>
      <sz val="11"/>
      <color rgb="FF000000"/>
      <name val="Calibri"/>
      <charset val="134"/>
    </font>
  </fonts>
  <fills count="13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70AD47"/>
        <bgColor rgb="FF339966"/>
      </patternFill>
    </fill>
    <fill>
      <patternFill patternType="solid">
        <fgColor rgb="FFC5E0B4"/>
        <bgColor rgb="FFA9D18E"/>
      </patternFill>
    </fill>
    <fill>
      <patternFill patternType="solid">
        <fgColor rgb="FFA9D18E"/>
        <bgColor rgb="FFC5E0B4"/>
      </patternFill>
    </fill>
    <fill>
      <patternFill patternType="solid">
        <fgColor rgb="FFF4B183"/>
        <bgColor rgb="FFFF99CC"/>
      </patternFill>
    </fill>
    <fill>
      <patternFill patternType="solid">
        <fgColor rgb="FFE2F0D9"/>
        <bgColor rgb="FFF2F2F2"/>
      </patternFill>
    </fill>
  </fills>
  <borders count="16">
    <border>
      <left/>
      <right/>
      <top/>
      <bottom/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rgb="FFFFFFFF"/>
      </left>
      <right/>
      <top/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 style="thick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ck">
        <color rgb="FFFFFFFF"/>
      </bottom>
      <diagonal/>
    </border>
    <border>
      <left style="thin">
        <color rgb="FFFFFFFF"/>
      </left>
      <right style="thin">
        <color rgb="FFFFFFFF"/>
      </right>
      <top/>
      <bottom style="thick">
        <color rgb="FFFFFFFF"/>
      </bottom>
      <diagonal/>
    </border>
    <border>
      <left/>
      <right/>
      <top style="thick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 style="thick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 style="thick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9" fontId="19" fillId="0" borderId="0" applyBorder="0" applyProtection="0"/>
    <xf numFmtId="168" fontId="19" fillId="0" borderId="0" applyBorder="0" applyProtection="0"/>
  </cellStyleXfs>
  <cellXfs count="14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/>
    <xf numFmtId="164" fontId="2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6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wrapText="1"/>
    </xf>
    <xf numFmtId="166" fontId="10" fillId="7" borderId="0" xfId="0" applyNumberFormat="1" applyFont="1" applyFill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8" fillId="6" borderId="0" xfId="0" applyFont="1" applyFill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6" fontId="12" fillId="0" borderId="0" xfId="0" applyNumberFormat="1" applyFont="1" applyAlignment="1">
      <alignment horizontal="center" vertical="center" wrapText="1"/>
    </xf>
    <xf numFmtId="0" fontId="8" fillId="10" borderId="0" xfId="0" applyFont="1" applyFill="1" applyBorder="1" applyAlignment="1">
      <alignment horizontal="left" wrapText="1"/>
    </xf>
    <xf numFmtId="49" fontId="10" fillId="10" borderId="0" xfId="0" applyNumberFormat="1" applyFont="1" applyFill="1" applyBorder="1" applyAlignment="1">
      <alignment horizontal="left"/>
    </xf>
    <xf numFmtId="0" fontId="10" fillId="1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/>
    </xf>
    <xf numFmtId="0" fontId="10" fillId="9" borderId="10" xfId="0" applyFont="1" applyFill="1" applyBorder="1" applyAlignment="1">
      <alignment horizontal="center"/>
    </xf>
    <xf numFmtId="0" fontId="10" fillId="9" borderId="5" xfId="0" applyFont="1" applyFill="1" applyBorder="1"/>
    <xf numFmtId="0" fontId="10" fillId="12" borderId="11" xfId="0" applyFont="1" applyFill="1" applyBorder="1" applyAlignment="1">
      <alignment horizontal="center"/>
    </xf>
    <xf numFmtId="0" fontId="10" fillId="12" borderId="12" xfId="0" applyFont="1" applyFill="1" applyBorder="1"/>
    <xf numFmtId="0" fontId="10" fillId="11" borderId="12" xfId="0" applyFont="1" applyFill="1" applyBorder="1" applyAlignment="1">
      <alignment horizontal="center"/>
    </xf>
    <xf numFmtId="0" fontId="10" fillId="9" borderId="11" xfId="0" applyFont="1" applyFill="1" applyBorder="1" applyAlignment="1">
      <alignment horizontal="center"/>
    </xf>
    <xf numFmtId="0" fontId="10" fillId="9" borderId="12" xfId="0" applyFont="1" applyFill="1" applyBorder="1"/>
    <xf numFmtId="0" fontId="8" fillId="8" borderId="7" xfId="0" applyFont="1" applyFill="1" applyBorder="1" applyAlignment="1">
      <alignment horizontal="center"/>
    </xf>
    <xf numFmtId="0" fontId="8" fillId="8" borderId="4" xfId="0" applyFont="1" applyFill="1" applyBorder="1" applyAlignment="1">
      <alignment horizontal="center"/>
    </xf>
    <xf numFmtId="0" fontId="10" fillId="11" borderId="14" xfId="0" applyFont="1" applyFill="1" applyBorder="1" applyAlignment="1">
      <alignment horizontal="center"/>
    </xf>
    <xf numFmtId="173" fontId="10" fillId="11" borderId="14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11" borderId="0" xfId="0" applyFont="1" applyFill="1" applyAlignment="1">
      <alignment horizontal="center"/>
    </xf>
    <xf numFmtId="173" fontId="10" fillId="11" borderId="0" xfId="0" applyNumberFormat="1" applyFont="1" applyFill="1" applyAlignment="1">
      <alignment horizontal="center"/>
    </xf>
    <xf numFmtId="49" fontId="10" fillId="11" borderId="0" xfId="0" applyNumberFormat="1" applyFont="1" applyFill="1" applyAlignment="1">
      <alignment horizontal="center"/>
    </xf>
    <xf numFmtId="10" fontId="10" fillId="0" borderId="0" xfId="0" applyNumberFormat="1" applyFont="1"/>
    <xf numFmtId="173" fontId="10" fillId="0" borderId="0" xfId="0" applyNumberFormat="1" applyFont="1" applyAlignment="1">
      <alignment horizontal="center"/>
    </xf>
    <xf numFmtId="10" fontId="10" fillId="0" borderId="0" xfId="1" applyNumberFormat="1" applyFont="1" applyBorder="1" applyAlignment="1" applyProtection="1">
      <alignment horizontal="center"/>
    </xf>
    <xf numFmtId="0" fontId="10" fillId="0" borderId="0" xfId="0" applyFont="1" applyAlignment="1"/>
    <xf numFmtId="0" fontId="8" fillId="9" borderId="5" xfId="0" applyFont="1" applyFill="1" applyBorder="1" applyAlignment="1">
      <alignment horizontal="center" vertical="center"/>
    </xf>
    <xf numFmtId="172" fontId="10" fillId="11" borderId="6" xfId="0" applyNumberFormat="1" applyFont="1" applyFill="1" applyBorder="1" applyAlignment="1">
      <alignment horizontal="center" vertical="center"/>
    </xf>
    <xf numFmtId="0" fontId="8" fillId="12" borderId="6" xfId="0" applyFont="1" applyFill="1" applyBorder="1" applyAlignment="1">
      <alignment horizontal="center" vertical="center"/>
    </xf>
    <xf numFmtId="172" fontId="8" fillId="11" borderId="6" xfId="0" applyNumberFormat="1" applyFont="1" applyFill="1" applyBorder="1" applyAlignment="1">
      <alignment horizontal="center" vertical="center"/>
    </xf>
    <xf numFmtId="10" fontId="10" fillId="0" borderId="0" xfId="0" applyNumberFormat="1" applyFont="1" applyAlignment="1">
      <alignment horizontal="center"/>
    </xf>
    <xf numFmtId="10" fontId="10" fillId="11" borderId="0" xfId="1" applyNumberFormat="1" applyFont="1" applyFill="1" applyBorder="1" applyAlignment="1" applyProtection="1">
      <alignment horizontal="center"/>
    </xf>
    <xf numFmtId="173" fontId="10" fillId="11" borderId="0" xfId="0" applyNumberFormat="1" applyFont="1" applyFill="1" applyAlignment="1">
      <alignment horizontal="center" vertical="center"/>
    </xf>
    <xf numFmtId="0" fontId="10" fillId="0" borderId="0" xfId="0" applyFont="1" applyAlignment="1">
      <alignment vertical="center"/>
    </xf>
    <xf numFmtId="173" fontId="0" fillId="11" borderId="0" xfId="0" applyNumberFormat="1" applyFill="1" applyAlignment="1">
      <alignment horizontal="center" vertical="center"/>
    </xf>
    <xf numFmtId="173" fontId="10" fillId="0" borderId="0" xfId="0" applyNumberFormat="1" applyFont="1" applyAlignment="1">
      <alignment horizontal="left" vertical="center"/>
    </xf>
    <xf numFmtId="173" fontId="10" fillId="0" borderId="0" xfId="0" applyNumberFormat="1" applyFont="1" applyAlignment="1">
      <alignment horizontal="center" vertical="center"/>
    </xf>
    <xf numFmtId="10" fontId="10" fillId="0" borderId="0" xfId="1" applyNumberFormat="1" applyFont="1" applyBorder="1" applyAlignment="1" applyProtection="1">
      <alignment horizontal="center" vertical="center"/>
    </xf>
    <xf numFmtId="0" fontId="10" fillId="0" borderId="0" xfId="0" applyFont="1" applyAlignment="1">
      <alignment wrapText="1"/>
    </xf>
    <xf numFmtId="10" fontId="10" fillId="11" borderId="0" xfId="1" applyNumberFormat="1" applyFont="1" applyFill="1" applyBorder="1" applyAlignment="1" applyProtection="1">
      <alignment horizontal="center" vertical="center"/>
    </xf>
    <xf numFmtId="10" fontId="10" fillId="7" borderId="0" xfId="1" applyNumberFormat="1" applyFont="1" applyFill="1" applyBorder="1" applyAlignment="1" applyProtection="1">
      <alignment horizontal="center" vertical="center"/>
    </xf>
    <xf numFmtId="173" fontId="10" fillId="7" borderId="0" xfId="0" applyNumberFormat="1" applyFont="1" applyFill="1" applyAlignment="1">
      <alignment horizontal="center" vertical="center"/>
    </xf>
    <xf numFmtId="169" fontId="10" fillId="11" borderId="0" xfId="0" applyNumberFormat="1" applyFont="1" applyFill="1" applyAlignment="1">
      <alignment horizontal="center"/>
    </xf>
    <xf numFmtId="0" fontId="10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173" fontId="14" fillId="0" borderId="0" xfId="0" applyNumberFormat="1" applyFont="1" applyAlignment="1">
      <alignment vertical="center"/>
    </xf>
    <xf numFmtId="173" fontId="14" fillId="0" borderId="0" xfId="0" applyNumberFormat="1" applyFont="1" applyAlignment="1">
      <alignment horizontal="center"/>
    </xf>
    <xf numFmtId="173" fontId="15" fillId="11" borderId="0" xfId="0" applyNumberFormat="1" applyFont="1" applyFill="1" applyAlignment="1">
      <alignment horizontal="center"/>
    </xf>
    <xf numFmtId="0" fontId="10" fillId="9" borderId="5" xfId="0" applyFont="1" applyFill="1" applyBorder="1" applyAlignment="1">
      <alignment horizontal="left" vertical="center"/>
    </xf>
    <xf numFmtId="0" fontId="10" fillId="12" borderId="6" xfId="0" applyFont="1" applyFill="1" applyBorder="1" applyAlignment="1">
      <alignment horizontal="left" vertical="center"/>
    </xf>
    <xf numFmtId="172" fontId="10" fillId="11" borderId="0" xfId="0" applyNumberFormat="1" applyFont="1" applyFill="1" applyAlignment="1">
      <alignment horizontal="center" vertical="center"/>
    </xf>
    <xf numFmtId="167" fontId="10" fillId="11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8" borderId="0" xfId="0" applyFont="1" applyFill="1"/>
    <xf numFmtId="0" fontId="8" fillId="8" borderId="0" xfId="0" applyFont="1" applyFill="1" applyAlignment="1">
      <alignment horizontal="center" vertical="center"/>
    </xf>
    <xf numFmtId="173" fontId="8" fillId="8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11" borderId="0" xfId="0" applyFill="1" applyAlignment="1">
      <alignment horizontal="center"/>
    </xf>
    <xf numFmtId="0" fontId="0" fillId="0" borderId="0" xfId="0" applyFont="1"/>
    <xf numFmtId="10" fontId="0" fillId="0" borderId="0" xfId="0" applyNumberFormat="1"/>
    <xf numFmtId="173" fontId="0" fillId="0" borderId="0" xfId="0" applyNumberFormat="1" applyAlignment="1">
      <alignment horizontal="center"/>
    </xf>
    <xf numFmtId="10" fontId="0" fillId="0" borderId="0" xfId="1" applyNumberFormat="1" applyFont="1" applyBorder="1" applyAlignment="1" applyProtection="1">
      <alignment horizontal="center"/>
    </xf>
    <xf numFmtId="0" fontId="0" fillId="0" borderId="0" xfId="0" applyAlignment="1"/>
    <xf numFmtId="10" fontId="0" fillId="0" borderId="0" xfId="0" applyNumberForma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7" fillId="8" borderId="0" xfId="0" applyFont="1" applyFill="1"/>
    <xf numFmtId="168" fontId="0" fillId="11" borderId="0" xfId="2" applyFont="1" applyFill="1" applyBorder="1" applyAlignment="1" applyProtection="1">
      <alignment horizontal="center"/>
    </xf>
    <xf numFmtId="174" fontId="0" fillId="11" borderId="0" xfId="0" applyNumberForma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0" fillId="0" borderId="0" xfId="0" applyFont="1" applyAlignment="1"/>
    <xf numFmtId="10" fontId="0" fillId="11" borderId="0" xfId="1" applyNumberFormat="1" applyFont="1" applyFill="1" applyBorder="1" applyAlignment="1" applyProtection="1"/>
    <xf numFmtId="10" fontId="0" fillId="0" borderId="0" xfId="1" applyNumberFormat="1" applyFont="1" applyBorder="1" applyAlignme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3" fontId="0" fillId="0" borderId="0" xfId="0" applyNumberFormat="1" applyFont="1" applyAlignment="1">
      <alignment horizontal="center" vertical="center" wrapText="1"/>
    </xf>
    <xf numFmtId="173" fontId="17" fillId="8" borderId="0" xfId="0" applyNumberFormat="1" applyFont="1" applyFill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6" fillId="8" borderId="9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6" fillId="8" borderId="0" xfId="0" applyFont="1" applyFill="1" applyBorder="1" applyAlignment="1">
      <alignment horizontal="center" wrapText="1"/>
    </xf>
    <xf numFmtId="0" fontId="13" fillId="8" borderId="7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left" wrapText="1"/>
    </xf>
    <xf numFmtId="0" fontId="8" fillId="8" borderId="9" xfId="0" applyFont="1" applyFill="1" applyBorder="1" applyAlignment="1">
      <alignment horizontal="center"/>
    </xf>
    <xf numFmtId="0" fontId="10" fillId="11" borderId="5" xfId="0" applyFont="1" applyFill="1" applyBorder="1" applyAlignment="1">
      <alignment horizontal="center"/>
    </xf>
    <xf numFmtId="0" fontId="10" fillId="11" borderId="12" xfId="0" applyFont="1" applyFill="1" applyBorder="1" applyAlignment="1">
      <alignment horizontal="center"/>
    </xf>
    <xf numFmtId="0" fontId="8" fillId="8" borderId="7" xfId="0" applyFont="1" applyFill="1" applyBorder="1" applyAlignment="1">
      <alignment horizontal="center"/>
    </xf>
    <xf numFmtId="0" fontId="8" fillId="8" borderId="13" xfId="0" applyFont="1" applyFill="1" applyBorder="1" applyAlignment="1">
      <alignment horizontal="center" wrapText="1"/>
    </xf>
    <xf numFmtId="0" fontId="10" fillId="9" borderId="12" xfId="0" applyFont="1" applyFill="1" applyBorder="1" applyAlignment="1">
      <alignment horizontal="center"/>
    </xf>
    <xf numFmtId="0" fontId="10" fillId="12" borderId="12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8" borderId="0" xfId="0" applyFont="1" applyFill="1" applyBorder="1" applyAlignment="1">
      <alignment horizontal="center"/>
    </xf>
    <xf numFmtId="0" fontId="8" fillId="8" borderId="0" xfId="0" applyFont="1" applyFill="1" applyBorder="1" applyAlignment="1">
      <alignment horizontal="center" wrapText="1"/>
    </xf>
    <xf numFmtId="0" fontId="8" fillId="8" borderId="4" xfId="0" applyFont="1" applyFill="1" applyBorder="1" applyAlignment="1">
      <alignment horizontal="center" vertical="center"/>
    </xf>
    <xf numFmtId="0" fontId="8" fillId="8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8" fillId="5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/>
    </xf>
    <xf numFmtId="166" fontId="5" fillId="3" borderId="0" xfId="0" applyNumberFormat="1" applyFont="1" applyFill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/>
    </xf>
    <xf numFmtId="166" fontId="3" fillId="3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3">
    <cellStyle name="Moeda" xfId="2" builtinId="4"/>
    <cellStyle name="Normal" xfId="0" builtinId="0"/>
    <cellStyle name="Porcentagem" xfId="1" builtinId="5"/>
  </cellStyles>
  <dxfs count="19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  <numFmt numFmtId="164" formatCode="&quot;R$&quot;\ #,##0.00_);[Red]\(&quot;R$&quot;\ #,##0.00\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4" formatCode="0.0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4" formatCode="0.0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alignment wrapText="1"/>
    </dxf>
    <dxf>
      <alignment wrapText="1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4" formatCode="0.0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center" textRotation="0" wrapText="0" indent="0" justifyLastLine="0" shrinkToFit="0" readingOrder="0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font>
        <color auto="1"/>
      </font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color auto="1"/>
      </font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4" formatCode="0.00%"/>
      <alignment horizontal="center" vertical="bottom" textRotation="0" wrapText="0" indent="0" justifyLastLine="0" shrinkToFit="0" readingOrder="0"/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alignment wrapText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4" formatCode="0.0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4" formatCode="0.0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numFmt numFmtId="173" formatCode="&quot;R$ 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charset val="134"/>
        <scheme val="none"/>
      </font>
      <alignment horizontal="center" vertical="bottom" textRotation="0" wrapText="0" indent="0" justifyLastLine="0" shrinkToFit="0" readingOrder="0"/>
    </dxf>
    <dxf>
      <numFmt numFmtId="164" formatCode="&quot;R$&quot;\ #,##0.00_);[Red]\(&quot;R$&quot;\ #,##0.00\)"/>
      <alignment horizontal="center" vertical="center"/>
    </dxf>
    <dxf>
      <alignment wrapText="1"/>
    </dxf>
    <dxf>
      <alignment wrapText="1"/>
    </dxf>
    <dxf>
      <alignment horizontal="center" vertical="center"/>
    </dxf>
    <dxf>
      <alignment wrapText="1"/>
    </dxf>
    <dxf>
      <alignment vertical="center" wrapText="1"/>
    </dxf>
    <dxf>
      <alignment wrapText="1"/>
    </dxf>
    <dxf>
      <alignment wrapText="1"/>
    </dxf>
    <dxf>
      <alignment wrapText="1"/>
    </dxf>
    <dxf>
      <alignment wrapText="1"/>
    </dxf>
    <dxf>
      <alignment horizontal="center" vertical="center"/>
    </dxf>
    <dxf>
      <alignment wrapText="1"/>
    </dxf>
    <dxf>
      <alignment horizontal="center" vertical="center"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font>
        <color auto="1"/>
      </font>
      <alignment wrapText="1"/>
    </dxf>
    <dxf>
      <font>
        <color auto="1"/>
      </font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  <dxf>
      <alignment wrapText="1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9D18E"/>
      <rgbColor rgb="00808080"/>
      <rgbColor rgb="009999FF"/>
      <rgbColor rgb="00993366"/>
      <rgbColor rgb="00F2F2F2"/>
      <rgbColor rgb="00CCFFFF"/>
      <rgbColor rgb="00660066"/>
      <rgbColor rgb="00FF8080"/>
      <rgbColor rgb="000066CC"/>
      <rgbColor rgb="00C5E0B4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2F0D9"/>
      <rgbColor rgb="00FFFF99"/>
      <rgbColor rgb="0099CCFF"/>
      <rgbColor rgb="00FF99CC"/>
      <rgbColor rgb="00CC99FF"/>
      <rgbColor rgb="00F4B183"/>
      <rgbColor rgb="003366FF"/>
      <rgbColor rgb="0033CCCC"/>
      <rgbColor rgb="0099CC00"/>
      <rgbColor rgb="00FFCC00"/>
      <rgbColor rgb="00FF9900"/>
      <rgbColor rgb="00FF6600"/>
      <rgbColor rgb="00666699"/>
      <rgbColor rgb="0070AD47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0000000}" name="Submódulo2.2" displayName="Submódulo2.2" ref="A32:D41">
  <tableColumns count="4">
    <tableColumn id="1" xr3:uid="{00000000-0010-0000-0000-000001000000}" name="2.2" totalsRowLabel="Total" dataDxfId="196"/>
    <tableColumn id="2" xr3:uid="{00000000-0010-0000-0000-000002000000}" name="GPS, FGTS e outras contribuições" dataDxfId="195"/>
    <tableColumn id="3" xr3:uid="{00000000-0010-0000-0000-000003000000}" name="Percentual" dataDxfId="194">
      <calculatedColumnFormula>SUBTOTAL(109,Submódulo2.2[Percentual])</calculatedColumnFormula>
    </tableColumn>
    <tableColumn id="4" xr3:uid="{00000000-0010-0000-0000-000004000000}" name="Valor " dataDxfId="193">
      <calculatedColumnFormula>SUBTOTAL(109,Submódulo2.2[[Valor ]])</calculatedColumnFormula>
    </tableColumn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00000000-000C-0000-FFFF-FFFF09000000}" name="Table84238" displayName="Table84238" ref="A98:D100" totalsRowShown="0">
  <autoFilter ref="A98:D100" xr:uid="{00000000-0009-0000-0100-000024000000}"/>
  <tableColumns count="4">
    <tableColumn id="1" xr3:uid="{00000000-0010-0000-0900-000001000000}" name="Item" dataDxfId="160"/>
    <tableColumn id="2" xr3:uid="{00000000-0010-0000-0900-000002000000}" name="Rubrica" dataDxfId="159"/>
    <tableColumn id="3" xr3:uid="{00000000-0010-0000-0900-000003000000}" name="Base de Cálculo" dataDxfId="158"/>
    <tableColumn id="4" xr3:uid="{00000000-0010-0000-0900-000004000000}" name="Memória de Cálculo" dataDxfId="157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0000000-000C-0000-FFFF-FFFF0A000000}" name="Table8423851" displayName="Table8423851" ref="A122:D126" totalsRowShown="0">
  <autoFilter ref="A122:D126" xr:uid="{00000000-0009-0000-0100-000025000000}"/>
  <tableColumns count="4">
    <tableColumn id="1" xr3:uid="{00000000-0010-0000-0A00-000001000000}" name="Item" dataDxfId="156"/>
    <tableColumn id="2" xr3:uid="{00000000-0010-0000-0A00-000002000000}" name="Rubrica" dataDxfId="155"/>
    <tableColumn id="3" xr3:uid="{00000000-0010-0000-0A00-000003000000}" name="Base de Cálculo" dataDxfId="154"/>
    <tableColumn id="4" xr3:uid="{00000000-0010-0000-0A00-000004000000}" name="Memória de Cálculo" dataDxfId="153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C18B52-D0AB-4738-9B8E-4441D3358D4C}" name="Submódulo2.255_89169266912" displayName="Submódulo2.255_89169266912" ref="A46:D55" totalsRowCount="1">
  <autoFilter ref="A46:D54" xr:uid="{00000000-0009-0000-0100-00005A000000}"/>
  <tableColumns count="4">
    <tableColumn id="1" xr3:uid="{34B96869-D87C-4B47-BF2F-2E2D99B9C271}" name="2.2" totalsRowLabel="Total" dataDxfId="79" totalsRowDxfId="80"/>
    <tableColumn id="2" xr3:uid="{E662EEAE-F02F-4746-9331-C4D1B3624D51}" name="GPS, FGTS e outras contribuições" dataDxfId="77" totalsRowDxfId="78"/>
    <tableColumn id="3" xr3:uid="{7601C19C-AACC-4BE3-84F7-2AEEAB63B943}" name="Percentual" totalsRowFunction="custom" totalsRowDxfId="76">
      <totalsRowFormula>SUM(C47:C54)</totalsRowFormula>
    </tableColumn>
    <tableColumn id="4" xr3:uid="{64134A87-2D9E-4F25-B650-D16ACAB6068B}" name="Valor " totalsRowFunction="custom" totalsRowDxfId="75">
      <calculatedColumnFormula>TRUNC(($D$43*C47),2)</calculatedColumnFormula>
      <totalsRowFormula>TRUNC((SUM(D47:D54)),2)</totalsRowFormula>
    </tableColumn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A88CD7A-0D7A-40B5-ADED-F5A4847EE834}" name="Módulo153_78289667923" displayName="Módulo153_78289667923" ref="A24:D31" totalsRowCount="1">
  <autoFilter ref="A24:D30" xr:uid="{00000000-0009-0000-0100-00005B000000}"/>
  <tableColumns count="4">
    <tableColumn id="1" xr3:uid="{4835F2B6-7433-4E78-BFC6-0F267351F82A}" name="1" totalsRowLabel="Total" dataDxfId="73" totalsRowDxfId="74"/>
    <tableColumn id="2" xr3:uid="{BCA387F3-F482-4FE3-BBB0-40786644EB35}" name="Composição da Remuneração" dataDxfId="71" totalsRowDxfId="72"/>
    <tableColumn id="3" xr3:uid="{28993644-B3D4-4537-8638-E4E496A670D0}" name="Comentário" dataDxfId="69" totalsRowDxfId="70"/>
    <tableColumn id="4" xr3:uid="{20DE9301-171E-402F-8CF4-DBEDC3C15D1E}" name="Valor" totalsRowFunction="custom" totalsRowDxfId="68">
      <totalsRowFormula>TRUNC(SUM(D25:D30),2)</totalsRowFormula>
    </tableColumn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5E6CC9B-E06D-4024-90FB-28E7E8D8EE82}" name="Módulo562_84249171934" displayName="Módulo562_84249171934" ref="A112:D118" totalsRowCount="1">
  <autoFilter ref="A112:D117" xr:uid="{00000000-0009-0000-0100-00005C000000}"/>
  <tableColumns count="4">
    <tableColumn id="1" xr3:uid="{FDC118D6-8449-41C0-82EC-18BC46676D2A}" name="5" totalsRowLabel="Total" dataDxfId="66" totalsRowDxfId="67"/>
    <tableColumn id="2" xr3:uid="{ACD1B064-7475-415B-A70A-2749D7825375}" name="Insumos Diversos" dataDxfId="64" totalsRowDxfId="65"/>
    <tableColumn id="3" xr3:uid="{787D2FB6-1C6F-43E0-9F9E-CAD396562E7F}" name="Comentário" dataDxfId="62" totalsRowDxfId="63"/>
    <tableColumn id="4" xr3:uid="{90F99A14-0D17-4218-BC6E-BBB47D30FC73}" name="Valor" totalsRowFunction="custom" totalsRowDxfId="61">
      <calculatedColumnFormula>H112</calculatedColumnFormula>
      <totalsRowFormula>TRUNC(SUM((D113:D117)),2)</totalsRowFormula>
    </tableColumn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5C05169-23BA-4996-AC3E-7E0A1C4AF2C5}" name="ResumoMódulo257_86309972945" displayName="ResumoMódulo257_86309972945" ref="A68:D72" totalsRowCount="1">
  <autoFilter ref="A68:D71" xr:uid="{00000000-0009-0000-0100-00005D000000}"/>
  <tableColumns count="4">
    <tableColumn id="1" xr3:uid="{EC3D0B20-4967-42D9-92A8-6B6F5FF8C0BE}" name="2" totalsRowLabel="Total" dataDxfId="60"/>
    <tableColumn id="2" xr3:uid="{CA4FB211-FA46-4CD1-B9AE-F1A8386A8F7F}" name="Encargos e Benefícios Anuais, Mensais e Diários" dataDxfId="59"/>
    <tableColumn id="3" xr3:uid="{6A4EFAEA-C719-4511-8EA7-1ADC53CC1548}" name="Comentário" dataDxfId="58"/>
    <tableColumn id="4" xr3:uid="{8AD803D2-98E6-4F50-B34B-8402564FC805}" name="Valor" totalsRowFunction="custom">
      <calculatedColumnFormula>D63</calculatedColumnFormula>
      <totalsRowFormula>TRUNC(SUM(D69:D71),2)</totalsRowFormula>
    </tableColumn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30213D2-8841-447F-9955-791E8117B7D2}" name="Table452_822210073956" displayName="Table452_822210073956" ref="A16:D21" totalsRowShown="0">
  <tableColumns count="4">
    <tableColumn id="1" xr3:uid="{56EE1810-16F5-463D-9DA3-148C5A1171B9}" name="Item" dataDxfId="57"/>
    <tableColumn id="2" xr3:uid="{7B408D18-6784-4380-BBA6-9B1B912BB1EB}" name="Descrição" dataDxfId="56"/>
    <tableColumn id="3" xr3:uid="{9C3FDDD3-1B16-4B02-826F-7C6C7567144E}" name="Comentário" dataDxfId="55">
      <calculatedColumnFormula>C5</calculatedColumnFormula>
    </tableColumn>
    <tableColumn id="4" xr3:uid="{BEF4ED11-9812-498C-8FCE-DD14921CFC82}" name="Valor" dataDxfId="54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4A9CC45-CFB4-42C0-BC0F-F1C25143C691}" name="Submódulo2.356_793110168967" displayName="Submódulo2.356_793110168967" ref="A58:D65" totalsRowCount="1">
  <autoFilter ref="A58:D64" xr:uid="{00000000-0009-0000-0100-00005F000000}"/>
  <tableColumns count="4">
    <tableColumn id="1" xr3:uid="{235432FD-4804-47A6-AB9F-53221C087139}" name="2.3" totalsRowLabel="Total" dataDxfId="52" totalsRowDxfId="53"/>
    <tableColumn id="2" xr3:uid="{8ADE5495-68DB-4B88-B793-C608292FE2EA}" name="Benefícios Mensais e Diários" dataDxfId="50" totalsRowDxfId="51"/>
    <tableColumn id="3" xr3:uid="{79238493-AC12-4EA2-B2A0-10B1368E0E7D}" name="Comentário" dataDxfId="48" totalsRowDxfId="49">
      <calculatedColumnFormula>C4</calculatedColumnFormula>
    </tableColumn>
    <tableColumn id="4" xr3:uid="{7D7BC914-0F74-4287-9CA9-9CB460BA68F0}" name="Valor" totalsRowFunction="custom" totalsRowDxfId="47">
      <totalsRowFormula>TRUNC((SUM(D59:D64)),2)</totalsRowFormula>
    </tableColumn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3565F89-E071-4A42-8571-0A91D161D414}" name="Submódulo4.260_812010265979" displayName="Submódulo4.260_812010265979" ref="A101:D103" totalsRowCount="1">
  <autoFilter ref="A101:D102" xr:uid="{00000000-0009-0000-0100-000060000000}"/>
  <tableColumns count="4">
    <tableColumn id="1" xr3:uid="{3CB011F3-5080-4145-9FAA-D910F701E6C0}" name="4.2" totalsRowLabel="Total" dataDxfId="46"/>
    <tableColumn id="2" xr3:uid="{679F51BC-75D4-4AD3-96ED-79C5F571C31B}" name="Substituto na Intrajornada " dataDxfId="45"/>
    <tableColumn id="3" xr3:uid="{0D0CD627-73B2-4216-B4AE-5F5BA3356CEF}" name="Comentário" dataDxfId="44"/>
    <tableColumn id="4" xr3:uid="{6A61032B-A88A-496E-AAE5-4E6A9931D502}" name="Valor" totalsRowFunction="custom">
      <totalsRowFormula>D102</totalsRowFormula>
    </tableColumn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99D6CD4-84B7-44C6-9A08-5B70A39A9CD6}" name="Submódulo4.159_801898699810" displayName="Submódulo4.159_801898699810" ref="A91:D98" totalsRowCount="1">
  <autoFilter ref="A91:D97" xr:uid="{00000000-0009-0000-0100-000061000000}"/>
  <tableColumns count="4">
    <tableColumn id="1" xr3:uid="{E249C8D8-30A7-4F21-B7A8-5BF83214FACE}" name="4.1" totalsRowLabel="Total" dataDxfId="43" totalsRowDxfId="22"/>
    <tableColumn id="2" xr3:uid="{903D10A8-17B0-4BA1-BA58-9680E7225EAE}" name="Substituto nas Ausências Legais" dataDxfId="42" totalsRowDxfId="21"/>
    <tableColumn id="3" xr3:uid="{6C5ADC12-3258-45C7-981B-D4B0A52EA449}" name="Percentual" totalsRowFunction="custom" totalsRowDxfId="20" totalsRowCellStyle="Porcentagem">
      <totalsRowFormula>SUM(C92:C97)</totalsRowFormula>
    </tableColumn>
    <tableColumn id="4" xr3:uid="{91A7AF7C-B896-48CC-A7C2-1E5B41BECB35}" name="Valor" totalsRowFunction="custom" totalsRowDxfId="19">
      <calculatedColumnFormula>TRUNC($D$87*C92)</calculatedColumnFormula>
      <totalsRowFormula>TRUNC((SUM(D92:D97)),2)</totalsRow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0000000-000C-0000-FFFF-FFFF01000000}" name="Submódulo2.3" displayName="Submódulo2.3" ref="A48:D53">
  <tableColumns count="4">
    <tableColumn id="1" xr3:uid="{00000000-0010-0000-0100-000001000000}" name="2.3" totalsRowLabel="Total" dataDxfId="192"/>
    <tableColumn id="2" xr3:uid="{00000000-0010-0000-0100-000002000000}" name="Benefícios Mensais e Diários" dataDxfId="191"/>
    <tableColumn id="3" xr3:uid="{00000000-0010-0000-0100-000003000000}" name="Comentário" dataDxfId="190"/>
    <tableColumn id="4" xr3:uid="{00000000-0010-0000-0100-000004000000}" name="Valor" dataDxfId="189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70C686CB-FE19-4D36-BDF1-00AEF58E060E}" name="Submódulo2.154_871297709911" displayName="Submódulo2.154_871297709911" ref="A36:D39" totalsRowCount="1">
  <autoFilter ref="A36:D38" xr:uid="{00000000-0009-0000-0100-000062000000}"/>
  <tableColumns count="4">
    <tableColumn id="1" xr3:uid="{36F24641-F3E4-407A-AF59-FC3AE3929217}" name="2.1" totalsRowLabel="Total" dataDxfId="41"/>
    <tableColumn id="2" xr3:uid="{E901921B-65F2-4E2B-9648-5EE3A5E7042F}" name="13º (décimo terceiro) Salário, Férias e Adicional de Férias" dataDxfId="40"/>
    <tableColumn id="3" xr3:uid="{DA94A8D7-C8F0-40A2-BD9B-AA5775021431}" name="Percentual" dataDxfId="39">
      <calculatedColumnFormula>(((1+1/3)/12))</calculatedColumnFormula>
    </tableColumn>
    <tableColumn id="4" xr3:uid="{E6D12FEC-8BFD-4D30-AA99-5661FC1AD145}" name="Valor" totalsRowFunction="custom">
      <calculatedColumnFormula>TRUNC($D$31*C37,2)</calculatedColumnFormula>
      <totalsRowFormula>TRUNC((SUM(D37:D38)),2)</totalsRowFormula>
    </tableColumn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055C2C5-7304-4C53-B681-631CC58B62CD}" name="ResumoPosto64_9010947410012" displayName="ResumoPosto64_9010947410012" ref="A139:D147" totalsRowShown="0">
  <autoFilter ref="A139:D147" xr:uid="{00000000-0009-0000-0100-000063000000}"/>
  <tableColumns count="4">
    <tableColumn id="1" xr3:uid="{D0E7EB1F-7F8B-4601-B301-8AA11C684E71}" name="Item" dataDxfId="38"/>
    <tableColumn id="2" xr3:uid="{3BE4B517-957F-4C75-BD13-BB6C52A9E13B}" name="Mão de obra vinculada à execução contratual" dataDxfId="37"/>
    <tableColumn id="3" xr3:uid="{69EEEFBD-6101-41B6-862C-AA384E46421F}" name="-" dataDxfId="36"/>
    <tableColumn id="4" xr3:uid="{F969163D-AA8D-48CF-BD78-EC88A045687B}" name="Valor" dataDxfId="35">
      <calculatedColumnFormula>TRUNC((SUM(D133:D137)+D139),2)</calculatedColumnFormula>
    </tableColumn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85DA35A9-43FC-498F-A892-BF5FF2306C66}" name="ResumoMódulo461_8814957610113" displayName="ResumoMódulo461_8814957610113" ref="A106:D109" totalsRowCount="1">
  <autoFilter ref="A106:D108" xr:uid="{00000000-0009-0000-0100-000064000000}"/>
  <tableColumns count="4">
    <tableColumn id="1" xr3:uid="{050B91A4-3C24-4595-BDA1-11ED15BB8409}" name="4" totalsRowLabel="Total" dataDxfId="34"/>
    <tableColumn id="2" xr3:uid="{2CB4AFE6-FFFB-4E60-BD2A-CAD177CFD9FD}" name="Custo de Reposição do Profissional Ausente" dataDxfId="33"/>
    <tableColumn id="3" xr3:uid="{8DD4177F-77BF-418C-9ED3-0543CAC81B03}" name="Comentário" totalsRowLabel="*Nota: Se o titular USUFRUIR do descanso intrajornada, o total é o somatório dos subitens 4.1 e 4.2" dataDxfId="32"/>
    <tableColumn id="4" xr3:uid="{4BCF7029-45E2-4710-BE97-695CB87375FB}" name="Valor" totalsRowFunction="custom">
      <calculatedColumnFormula>Submódulo4.260_812010265979[[#Totals],[Valor]]</calculatedColumnFormula>
      <totalsRowFormula>TRUNC((SUM(D107:D108)),2)</totalsRowFormula>
    </tableColumn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EBD686C-FEDD-4B08-B8F4-CFF6918AAD17}" name="Módulo358_83261037510214" displayName="Módulo358_83261037510214" ref="A75:D82" totalsRowCount="1">
  <autoFilter ref="A75:D81" xr:uid="{00000000-0009-0000-0100-000065000000}"/>
  <tableColumns count="4">
    <tableColumn id="1" xr3:uid="{CCA13BC9-B2A6-4F21-93BF-D7CA0AC2B089}" name="3" totalsRowLabel="Total" dataDxfId="30" totalsRowDxfId="31"/>
    <tableColumn id="2" xr3:uid="{83BD97CB-063C-4610-9C3F-7C7D308C092A}" name="Provisão para Rescisão" dataDxfId="28" totalsRowDxfId="29"/>
    <tableColumn id="3" xr3:uid="{6A4AD729-97CC-436F-BDCC-3DFA3CA986E8}" name="Percentual" totalsRowFunction="custom" totalsRowDxfId="27" totalsRowCellStyle="Porcentagem">
      <calculatedColumnFormula>(0.08*0.4*0.95)</calculatedColumnFormula>
      <totalsRowFormula>SUM(C76:C81)</totalsRowFormula>
    </tableColumn>
    <tableColumn id="4" xr3:uid="{1363A8EA-6243-481E-9CA0-9A8A2D1C54D7}" name="Valor" totalsRowFunction="custom" totalsRowDxfId="26">
      <calculatedColumnFormula>TRUNC(($D$31*C76),2)</calculatedColumnFormula>
      <totalsRowFormula>TRUNC((SUM(D76:D81)),2)</totalsRowFormula>
    </tableColumn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3017A4B1-9EA7-4D21-A819-C6F9BAAB40CC}" name="Módulo663_8532937710315" displayName="Módulo663_8532937710315" ref="A128:D135" totalsRowCount="1">
  <tableColumns count="4">
    <tableColumn id="1" xr3:uid="{2091C2A8-04CC-474D-88FC-C65B6E7C748C}" name="6" totalsRowLabel="Total" dataDxfId="25" totalsRowDxfId="10"/>
    <tableColumn id="2" xr3:uid="{BE06F298-ED4D-4B83-B45E-50D7AD679D1E}" name="Custos Indiretos, Tributos e Lucro" dataDxfId="24" totalsRowDxfId="9"/>
    <tableColumn id="3" xr3:uid="{1DF892C0-92EE-4BAD-9BC7-31118B5E533F}" name="Percentual" dataDxfId="23" totalsRowDxfId="8"/>
    <tableColumn id="4" xr3:uid="{23044983-CF5D-43B5-969B-B98D5A1B7EF1}" name="Valor" totalsRowFunction="custom" totalsRowDxfId="7">
      <calculatedColumnFormula>TRUNC(($G$132*C129),2)</calculatedColumnFormula>
      <totalsRowFormula>TRUNC(SUM(D129:D131),2)</totalsRowFormula>
    </tableColumn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00000000-000C-0000-FFFF-FFFF66000000}" name="Submódulo2.255_8916926691" displayName="Submódulo2.255_8916926691" ref="A46:D55" totalsRowCount="1">
  <autoFilter ref="A46:D54" xr:uid="{00000000-0009-0000-0100-00005A000000}"/>
  <tableColumns count="4">
    <tableColumn id="1" xr3:uid="{00000000-0010-0000-6600-000001000000}" name="2.2" totalsRowLabel="Total" dataDxfId="152" totalsRowDxfId="88"/>
    <tableColumn id="2" xr3:uid="{00000000-0010-0000-6600-000002000000}" name="GPS, FGTS e outras contribuições" dataDxfId="151" totalsRowDxfId="87"/>
    <tableColumn id="3" xr3:uid="{00000000-0010-0000-6600-000003000000}" name="Percentual" totalsRowFunction="custom" totalsRowDxfId="86">
      <totalsRowFormula>SUM(C47:C54)</totalsRowFormula>
    </tableColumn>
    <tableColumn id="4" xr3:uid="{00000000-0010-0000-6600-000004000000}" name="Valor " totalsRowFunction="custom" totalsRowDxfId="85">
      <calculatedColumnFormula>TRUNC(($D$43*C47),2)</calculatedColumnFormula>
      <totalsRowFormula>TRUNC((SUM(D47:D54)),2)</totalsRowFormula>
    </tableColumn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00000000-000C-0000-FFFF-FFFF67000000}" name="Módulo153_7828966792" displayName="Módulo153_7828966792" ref="A24:D31" totalsRowCount="1">
  <autoFilter ref="A24:D30" xr:uid="{00000000-0009-0000-0100-00005B000000}"/>
  <tableColumns count="4">
    <tableColumn id="1" xr3:uid="{00000000-0010-0000-6700-000001000000}" name="1" totalsRowLabel="Total" dataDxfId="150" totalsRowDxfId="84"/>
    <tableColumn id="2" xr3:uid="{00000000-0010-0000-6700-000002000000}" name="Composição da Remuneração" dataDxfId="149" totalsRowDxfId="83"/>
    <tableColumn id="3" xr3:uid="{00000000-0010-0000-6700-000003000000}" name="Comentário" dataDxfId="148" totalsRowDxfId="82"/>
    <tableColumn id="4" xr3:uid="{00000000-0010-0000-6700-000004000000}" name="Valor" totalsRowFunction="custom" totalsRowDxfId="81">
      <totalsRowFormula>TRUNC(SUM(D25:D30),2)</totalsRowFormula>
    </tableColumn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00000000-000C-0000-FFFF-FFFF68000000}" name="Módulo562_8424917193" displayName="Módulo562_8424917193" ref="A112:D118" totalsRowCount="1">
  <autoFilter ref="A112:D117" xr:uid="{00000000-0009-0000-0100-00005C000000}"/>
  <tableColumns count="4">
    <tableColumn id="1" xr3:uid="{00000000-0010-0000-6800-000001000000}" name="5" totalsRowLabel="Total" dataDxfId="147" totalsRowDxfId="100"/>
    <tableColumn id="2" xr3:uid="{00000000-0010-0000-6800-000002000000}" name="Insumos Diversos" dataDxfId="146" totalsRowDxfId="99"/>
    <tableColumn id="3" xr3:uid="{00000000-0010-0000-6800-000003000000}" name="Comentário" dataDxfId="145" totalsRowDxfId="98"/>
    <tableColumn id="4" xr3:uid="{00000000-0010-0000-6800-000004000000}" name="Valor" totalsRowFunction="custom" totalsRowDxfId="97">
      <calculatedColumnFormula>H112</calculatedColumnFormula>
      <totalsRowFormula>TRUNC(SUM((D113:D117)),2)</totalsRowFormula>
    </tableColumn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00000000-000C-0000-FFFF-FFFF69000000}" name="ResumoMódulo257_8630997294" displayName="ResumoMódulo257_8630997294" ref="A68:D72" totalsRowCount="1">
  <autoFilter ref="A68:D71" xr:uid="{00000000-0009-0000-0100-00005D000000}"/>
  <tableColumns count="4">
    <tableColumn id="1" xr3:uid="{00000000-0010-0000-6900-000001000000}" name="2" totalsRowLabel="Total" dataDxfId="144"/>
    <tableColumn id="2" xr3:uid="{00000000-0010-0000-6900-000002000000}" name="Encargos e Benefícios Anuais, Mensais e Diários" dataDxfId="143"/>
    <tableColumn id="3" xr3:uid="{00000000-0010-0000-6900-000003000000}" name="Comentário" dataDxfId="142"/>
    <tableColumn id="4" xr3:uid="{00000000-0010-0000-6900-000004000000}" name="Valor" totalsRowFunction="custom">
      <calculatedColumnFormula>D63</calculatedColumnFormula>
      <totalsRowFormula>TRUNC(SUM(D69:D71),2)</totalsRowFormula>
    </tableColumn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00000000-000C-0000-FFFF-FFFF6A000000}" name="Table452_82221007395" displayName="Table452_82221007395" ref="A16:D21" totalsRowShown="0">
  <tableColumns count="4">
    <tableColumn id="1" xr3:uid="{00000000-0010-0000-6A00-000001000000}" name="Item" dataDxfId="141"/>
    <tableColumn id="2" xr3:uid="{00000000-0010-0000-6A00-000002000000}" name="Descrição" dataDxfId="140"/>
    <tableColumn id="3" xr3:uid="{00000000-0010-0000-6A00-000003000000}" name="Comentário" dataDxfId="139">
      <calculatedColumnFormula>C5</calculatedColumnFormula>
    </tableColumn>
    <tableColumn id="4" xr3:uid="{00000000-0010-0000-6A00-000004000000}" name="Valor" dataDxfId="13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00000000-000C-0000-FFFF-FFFF02000000}" name="Submódulo4.1" displayName="Submódulo4.1" ref="A88:D95">
  <tableColumns count="4">
    <tableColumn id="1" xr3:uid="{00000000-0010-0000-0200-000001000000}" name="4.1" totalsRowLabel="Total" dataDxfId="188"/>
    <tableColumn id="2" xr3:uid="{00000000-0010-0000-0200-000002000000}" name="Substituto nas Ausências Legais" dataDxfId="187"/>
    <tableColumn id="3" xr3:uid="{00000000-0010-0000-0200-000003000000}" name="Dias de ausência" dataDxfId="186">
      <calculatedColumnFormula>SUBTOTAL(109,Submódulo4.1[Dias de ausência])</calculatedColumnFormula>
    </tableColumn>
    <tableColumn id="4" xr3:uid="{00000000-0010-0000-0200-000004000000}" name="Valor" dataDxfId="185">
      <calculatedColumnFormula>SUBTOTAL(109,Submódulo4.1[Valor])</calculatedColumnFormula>
    </tableColumn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00000000-000C-0000-FFFF-FFFF6B000000}" name="Submódulo2.356_79311016896" displayName="Submódulo2.356_79311016896" ref="A58:D65" totalsRowCount="1">
  <autoFilter ref="A58:D64" xr:uid="{00000000-0009-0000-0100-00005F000000}"/>
  <tableColumns count="4">
    <tableColumn id="1" xr3:uid="{00000000-0010-0000-6B00-000001000000}" name="2.3" totalsRowLabel="Total" dataDxfId="137" totalsRowDxfId="96"/>
    <tableColumn id="2" xr3:uid="{00000000-0010-0000-6B00-000002000000}" name="Benefícios Mensais e Diários" dataDxfId="136" totalsRowDxfId="95"/>
    <tableColumn id="3" xr3:uid="{00000000-0010-0000-6B00-000003000000}" name="Comentário" dataDxfId="135" totalsRowDxfId="94">
      <calculatedColumnFormula>C4</calculatedColumnFormula>
    </tableColumn>
    <tableColumn id="4" xr3:uid="{00000000-0010-0000-6B00-000004000000}" name="Valor" totalsRowFunction="custom" totalsRowDxfId="93">
      <totalsRowFormula>TRUNC((SUM(D59:D64)),2)</totalsRowFormula>
    </tableColumn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00000000-000C-0000-FFFF-FFFF6C000000}" name="Submódulo4.260_81201026597" displayName="Submódulo4.260_81201026597" ref="A101:D103" totalsRowCount="1">
  <autoFilter ref="A101:D102" xr:uid="{00000000-0009-0000-0100-000060000000}"/>
  <tableColumns count="4">
    <tableColumn id="1" xr3:uid="{00000000-0010-0000-6C00-000001000000}" name="4.2" totalsRowLabel="Total" dataDxfId="134"/>
    <tableColumn id="2" xr3:uid="{00000000-0010-0000-6C00-000002000000}" name="Substituto na Intrajornada " dataDxfId="133"/>
    <tableColumn id="3" xr3:uid="{00000000-0010-0000-6C00-000003000000}" name="Comentário" dataDxfId="132"/>
    <tableColumn id="4" xr3:uid="{00000000-0010-0000-6C00-000004000000}" name="Valor" totalsRowFunction="custom">
      <totalsRowFormula>D102</totalsRowFormula>
    </tableColumn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00000000-000C-0000-FFFF-FFFF6D000000}" name="Submódulo4.159_8018986998" displayName="Submódulo4.159_8018986998" ref="A91:D98" totalsRowCount="1">
  <autoFilter ref="A91:D97" xr:uid="{00000000-0009-0000-0100-000061000000}"/>
  <tableColumns count="4">
    <tableColumn id="1" xr3:uid="{00000000-0010-0000-6D00-000001000000}" name="4.1" totalsRowLabel="Total" dataDxfId="131" totalsRowDxfId="18"/>
    <tableColumn id="2" xr3:uid="{00000000-0010-0000-6D00-000002000000}" name="Substituto nas Ausências Legais" dataDxfId="130" totalsRowDxfId="17"/>
    <tableColumn id="3" xr3:uid="{00000000-0010-0000-6D00-000003000000}" name="Percentual" totalsRowFunction="custom" totalsRowDxfId="16" totalsRowCellStyle="Porcentagem">
      <totalsRowFormula>SUM(C92:C97)</totalsRowFormula>
    </tableColumn>
    <tableColumn id="4" xr3:uid="{00000000-0010-0000-6D00-000004000000}" name="Valor" totalsRowFunction="custom" totalsRowDxfId="15">
      <calculatedColumnFormula>TRUNC($D$87*C92)</calculatedColumnFormula>
      <totalsRowFormula>TRUNC((SUM(D92:D97)),2)</totalsRowFormula>
    </tableColumn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00000000-000C-0000-FFFF-FFFF6E000000}" name="Submódulo2.154_8712977099" displayName="Submódulo2.154_8712977099" ref="A36:D39" totalsRowCount="1">
  <autoFilter ref="A36:D38" xr:uid="{00000000-0009-0000-0100-000062000000}"/>
  <tableColumns count="4">
    <tableColumn id="1" xr3:uid="{00000000-0010-0000-6E00-000001000000}" name="2.1" totalsRowLabel="Total" dataDxfId="129"/>
    <tableColumn id="2" xr3:uid="{00000000-0010-0000-6E00-000002000000}" name="13º (décimo terceiro) Salário, Férias e Adicional de Férias" dataDxfId="128"/>
    <tableColumn id="3" xr3:uid="{00000000-0010-0000-6E00-000003000000}" name="Percentual" dataDxfId="127">
      <calculatedColumnFormula>(((1+1/3)/12))</calculatedColumnFormula>
    </tableColumn>
    <tableColumn id="4" xr3:uid="{00000000-0010-0000-6E00-000004000000}" name="Valor" totalsRowFunction="custom">
      <calculatedColumnFormula>TRUNC($D$31*C37,2)</calculatedColumnFormula>
      <totalsRowFormula>TRUNC((SUM(D37:D38)),2)</totalsRowFormula>
    </tableColumn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00000000-000C-0000-FFFF-FFFF6F000000}" name="ResumoPosto64_90109474100" displayName="ResumoPosto64_90109474100" ref="A139:D147" totalsRowShown="0">
  <autoFilter ref="A139:D147" xr:uid="{00000000-0009-0000-0100-000063000000}"/>
  <tableColumns count="4">
    <tableColumn id="1" xr3:uid="{00000000-0010-0000-6F00-000001000000}" name="Item" dataDxfId="126"/>
    <tableColumn id="2" xr3:uid="{00000000-0010-0000-6F00-000002000000}" name="Mão de obra vinculada à execução contratual" dataDxfId="125"/>
    <tableColumn id="3" xr3:uid="{00000000-0010-0000-6F00-000003000000}" name="-" dataDxfId="124"/>
    <tableColumn id="4" xr3:uid="{00000000-0010-0000-6F00-000004000000}" name="Valor" dataDxfId="123">
      <calculatedColumnFormula>TRUNC((SUM(D133:D137)+D139),2)</calculatedColumnFormula>
    </tableColumn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00000000-000C-0000-FFFF-FFFF70000000}" name="ResumoMódulo461_88149576101" displayName="ResumoMódulo461_88149576101" ref="A106:D109" totalsRowCount="1">
  <autoFilter ref="A106:D108" xr:uid="{00000000-0009-0000-0100-000064000000}"/>
  <tableColumns count="4">
    <tableColumn id="1" xr3:uid="{00000000-0010-0000-7000-000001000000}" name="4" totalsRowLabel="Total" dataDxfId="122"/>
    <tableColumn id="2" xr3:uid="{00000000-0010-0000-7000-000002000000}" name="Custo de Reposição do Profissional Ausente" dataDxfId="121"/>
    <tableColumn id="3" xr3:uid="{00000000-0010-0000-7000-000003000000}" name="Comentário" totalsRowLabel="*Nota: Se o titular USUFRUIR do descanso intrajornada, o total é o somatório dos subitens 4.1 e 4.2" dataDxfId="120"/>
    <tableColumn id="4" xr3:uid="{00000000-0010-0000-7000-000004000000}" name="Valor" totalsRowFunction="custom">
      <calculatedColumnFormula>Submódulo4.260_81201026597[[#Totals],[Valor]]</calculatedColumnFormula>
      <totalsRowFormula>TRUNC((SUM(D107:D108)),2)</totalsRowFormula>
    </tableColumn>
  </tableColumns>
  <tableStyleInfo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1" xr:uid="{00000000-000C-0000-FFFF-FFFF71000000}" name="Módulo358_832610375102" displayName="Módulo358_832610375102" ref="A75:D82" totalsRowCount="1">
  <autoFilter ref="A75:D81" xr:uid="{00000000-0009-0000-0100-000065000000}"/>
  <tableColumns count="4">
    <tableColumn id="1" xr3:uid="{00000000-0010-0000-7100-000001000000}" name="3" totalsRowLabel="Total" dataDxfId="119" totalsRowDxfId="92"/>
    <tableColumn id="2" xr3:uid="{00000000-0010-0000-7100-000002000000}" name="Provisão para Rescisão" dataDxfId="118" totalsRowDxfId="91"/>
    <tableColumn id="3" xr3:uid="{00000000-0010-0000-7100-000003000000}" name="Percentual" totalsRowFunction="custom" totalsRowDxfId="90" totalsRowCellStyle="Porcentagem">
      <calculatedColumnFormula>(0.08*0.4*0.95)</calculatedColumnFormula>
      <totalsRowFormula>SUM(C76:C81)</totalsRowFormula>
    </tableColumn>
    <tableColumn id="4" xr3:uid="{00000000-0010-0000-7100-000004000000}" name="Valor" totalsRowFunction="custom" totalsRowDxfId="89">
      <calculatedColumnFormula>TRUNC(($D$31*C76),2)</calculatedColumnFormula>
      <totalsRowFormula>TRUNC((SUM(D76:D81)),2)</totalsRowFormula>
    </tableColumn>
  </tableColumns>
  <tableStyleInfo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2" xr:uid="{00000000-000C-0000-FFFF-FFFF72000000}" name="Módulo663_85329377103" displayName="Módulo663_85329377103" ref="A128:D135" totalsRowCount="1">
  <tableColumns count="4">
    <tableColumn id="1" xr3:uid="{00000000-0010-0000-7200-000001000000}" name="6" totalsRowLabel="Total" dataDxfId="117" totalsRowDxfId="14"/>
    <tableColumn id="2" xr3:uid="{00000000-0010-0000-7200-000002000000}" name="Custos Indiretos, Tributos e Lucro" dataDxfId="116" totalsRowDxfId="13"/>
    <tableColumn id="3" xr3:uid="{00000000-0010-0000-7200-000003000000}" name="Percentual" dataDxfId="115" totalsRowDxfId="12"/>
    <tableColumn id="4" xr3:uid="{00000000-0010-0000-7200-000004000000}" name="Valor" totalsRowFunction="custom" totalsRowDxfId="11">
      <calculatedColumnFormula>TRUNC(($G$132*C129),2)</calculatedColumnFormula>
      <totalsRowFormula>TRUNC(SUM(D129:D131),2)</totalsRowFormula>
    </tableColumn>
  </tableColumns>
  <tableStyleInfo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9" xr:uid="{00000000-000C-0000-FFFF-FFFF74000000}" name="Table43_14365" displayName="Table43_14365" ref="A3:H10">
  <autoFilter ref="A3:H10" xr:uid="{00000000-0009-0000-0100-000077000000}"/>
  <tableColumns count="8">
    <tableColumn id="1" xr3:uid="{00000000-0010-0000-7400-000001000000}" name="ITEM" totalsRowLabel="Total" dataDxfId="114"/>
    <tableColumn id="2" xr3:uid="{00000000-0010-0000-7400-000002000000}" name="PEÇA" dataDxfId="113"/>
    <tableColumn id="3" xr3:uid="{00000000-0010-0000-7400-000003000000}" name="DESCRIÇÃO" dataDxfId="112"/>
    <tableColumn id="4" xr3:uid="{00000000-0010-0000-7400-000004000000}" name="UNIDADE" dataDxfId="111"/>
    <tableColumn id="5" xr3:uid="{00000000-0010-0000-7400-000005000000}" name="VALOR MÉDIO UNITÁRIO (R$)" dataDxfId="110"/>
    <tableColumn id="6" xr3:uid="{00000000-0010-0000-7400-000006000000}" name="QUANTIDADE ANUAL" dataDxfId="109"/>
    <tableColumn id="7" xr3:uid="{00000000-0010-0000-7400-000007000000}" name="VALOR ANUAL POR EMPREGADO (R$)" dataDxfId="108">
      <calculatedColumnFormula>TRUNC(F4*E4,2)</calculatedColumnFormula>
    </tableColumn>
    <tableColumn id="8" xr3:uid="{00000000-0010-0000-7400-000008000000}" name="VALOR MENSAL POR EMPREGADO (R$)" totalsRowFunction="sum" dataDxfId="107">
      <calculatedColumnFormula>TRUNC(G4/12,2)</calculatedColumnFormula>
    </tableColumn>
  </tableColumns>
  <tableStyleInfo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79000000}" name="Table39" displayName="Table39" ref="A2:G5" totalsRowCount="1">
  <tableColumns count="7">
    <tableColumn id="1" xr3:uid="{00000000-0010-0000-7900-000001000000}" name="Item" totalsRowLabel="TOTAL" dataDxfId="106" totalsRowDxfId="6"/>
    <tableColumn id="2" xr3:uid="{00000000-0010-0000-7900-000002000000}" name="Descrição" dataDxfId="105" totalsRowDxfId="5"/>
    <tableColumn id="7" xr3:uid="{00000000-0010-0000-7900-000007000000}" name="Unidade" dataDxfId="104" totalsRowDxfId="4"/>
    <tableColumn id="3" xr3:uid="{00000000-0010-0000-7900-000003000000}" name="Quantidade" dataDxfId="103" totalsRowDxfId="3"/>
    <tableColumn id="6" xr3:uid="{00000000-0010-0000-7900-000006000000}" name="VIGÊNCIA " dataDxfId="102" totalsRowDxfId="2"/>
    <tableColumn id="4" xr3:uid="{00000000-0010-0000-7900-000004000000}" name="VALOR UNITÁRIO MÁXIMO ACEITÁVEL" dataDxfId="101" totalsRowDxfId="1"/>
    <tableColumn id="5" xr3:uid="{00000000-0010-0000-7900-000005000000}" name="VALOR TOTAL MÁXIMO ACEITÁVEL" totalsRowFunction="custom" totalsRowDxfId="0">
      <totalsRowFormula>SUM(G3:G4)</totalsRowFormula>
    </tableColumn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00000000-000C-0000-FFFF-FFFF03000000}" name="Submódulo4.2" displayName="Submódulo4.2" ref="A103:D105">
  <tableColumns count="4">
    <tableColumn id="1" xr3:uid="{00000000-0010-0000-0300-000001000000}" name="4.2" totalsRowLabel="Total" dataDxfId="184"/>
    <tableColumn id="2" xr3:uid="{00000000-0010-0000-0300-000002000000}" name="Substituto na Intrajornada " dataDxfId="183"/>
    <tableColumn id="3" xr3:uid="{00000000-0010-0000-0300-000003000000}" name="Comentário" dataDxfId="182"/>
    <tableColumn id="4" xr3:uid="{00000000-0010-0000-0300-000004000000}" name="Valor" dataDxfId="181">
      <calculatedColumnFormula>SUBTOTAL(109,Submódulo4.2[Valor])</calculatedColumn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00000000-000C-0000-FFFF-FFFF04000000}" name="Table4" displayName="Table4" ref="A2:D7" totalsRowShown="0">
  <tableColumns count="4">
    <tableColumn id="1" xr3:uid="{00000000-0010-0000-0400-000001000000}" name="Item" dataDxfId="180"/>
    <tableColumn id="2" xr3:uid="{00000000-0010-0000-0400-000002000000}" name="Descrição" dataDxfId="179"/>
    <tableColumn id="3" xr3:uid="{00000000-0010-0000-0400-000003000000}" name="Comentário" dataDxfId="178"/>
    <tableColumn id="4" xr3:uid="{00000000-0010-0000-0400-000004000000}" name="Valor" dataDxfId="177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0000000-000C-0000-FFFF-FFFF05000000}" name="Table8" displayName="Table8" ref="A27:D29" totalsRowShown="0">
  <autoFilter ref="A27:D29" xr:uid="{00000000-0009-0000-0100-000020000000}"/>
  <tableColumns count="4">
    <tableColumn id="1" xr3:uid="{00000000-0010-0000-0500-000001000000}" name="Item" dataDxfId="176"/>
    <tableColumn id="2" xr3:uid="{00000000-0010-0000-0500-000002000000}" name="Rubrica" dataDxfId="175"/>
    <tableColumn id="3" xr3:uid="{00000000-0010-0000-0500-000003000000}" name="Base de Cálculo" dataDxfId="174"/>
    <tableColumn id="4" xr3:uid="{00000000-0010-0000-0500-000004000000}" name="Memória de Cálculo" dataDxfId="173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00000000-000C-0000-FFFF-FFFF06000000}" name="Table839" displayName="Table839" ref="A44:D45" totalsRowShown="0">
  <autoFilter ref="A44:D45" xr:uid="{00000000-0009-0000-0100-000021000000}"/>
  <tableColumns count="4">
    <tableColumn id="1" xr3:uid="{00000000-0010-0000-0600-000001000000}" name="Item" dataDxfId="172"/>
    <tableColumn id="2" xr3:uid="{00000000-0010-0000-0600-000002000000}" name="Rubrica" dataDxfId="171"/>
    <tableColumn id="3" xr3:uid="{00000000-0010-0000-0600-000003000000}" name="Base de Cálculo" dataDxfId="170"/>
    <tableColumn id="4" xr3:uid="{00000000-0010-0000-0600-000004000000}" name="Memória de Cálculo" dataDxfId="169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00000000-000C-0000-FFFF-FFFF07000000}" name="Table842" displayName="Table842" ref="A56:D58" totalsRowShown="0">
  <autoFilter ref="A56:D58" xr:uid="{00000000-0009-0000-0100-000022000000}"/>
  <tableColumns count="4">
    <tableColumn id="1" xr3:uid="{00000000-0010-0000-0700-000001000000}" name="Item" dataDxfId="168"/>
    <tableColumn id="2" xr3:uid="{00000000-0010-0000-0700-000002000000}" name="Rubrica" dataDxfId="167"/>
    <tableColumn id="3" xr3:uid="{00000000-0010-0000-0700-000003000000}" name="Base de Cálculo" dataDxfId="166"/>
    <tableColumn id="4" xr3:uid="{00000000-0010-0000-0700-000004000000}" name="Memória de Cálculo" dataDxfId="165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00000000-000C-0000-FFFF-FFFF08000000}" name="Table84237" displayName="Table84237" ref="A78:D84" totalsRowShown="0">
  <autoFilter ref="A78:D84" xr:uid="{00000000-0009-0000-0100-000023000000}"/>
  <tableColumns count="4">
    <tableColumn id="1" xr3:uid="{00000000-0010-0000-0800-000001000000}" name="Item" dataDxfId="164"/>
    <tableColumn id="2" xr3:uid="{00000000-0010-0000-0800-000002000000}" name="Rubrica" dataDxfId="163"/>
    <tableColumn id="3" xr3:uid="{00000000-0010-0000-0800-000003000000}" name="Base de Cálculo" dataDxfId="162"/>
    <tableColumn id="4" xr3:uid="{00000000-0010-0000-0800-000004000000}" name="Memória de Cálculo" dataDxfId="16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9.xml"/><Relationship Id="rId13" Type="http://schemas.openxmlformats.org/officeDocument/2006/relationships/table" Target="../tables/table24.xml"/><Relationship Id="rId3" Type="http://schemas.openxmlformats.org/officeDocument/2006/relationships/table" Target="../tables/table14.xml"/><Relationship Id="rId7" Type="http://schemas.openxmlformats.org/officeDocument/2006/relationships/table" Target="../tables/table18.xml"/><Relationship Id="rId12" Type="http://schemas.openxmlformats.org/officeDocument/2006/relationships/table" Target="../tables/table23.xml"/><Relationship Id="rId2" Type="http://schemas.openxmlformats.org/officeDocument/2006/relationships/table" Target="../tables/table13.xml"/><Relationship Id="rId1" Type="http://schemas.openxmlformats.org/officeDocument/2006/relationships/table" Target="../tables/table12.xml"/><Relationship Id="rId6" Type="http://schemas.openxmlformats.org/officeDocument/2006/relationships/table" Target="../tables/table17.xml"/><Relationship Id="rId11" Type="http://schemas.openxmlformats.org/officeDocument/2006/relationships/table" Target="../tables/table22.xml"/><Relationship Id="rId5" Type="http://schemas.openxmlformats.org/officeDocument/2006/relationships/table" Target="../tables/table16.xml"/><Relationship Id="rId10" Type="http://schemas.openxmlformats.org/officeDocument/2006/relationships/table" Target="../tables/table21.xml"/><Relationship Id="rId4" Type="http://schemas.openxmlformats.org/officeDocument/2006/relationships/table" Target="../tables/table15.xml"/><Relationship Id="rId9" Type="http://schemas.openxmlformats.org/officeDocument/2006/relationships/table" Target="../tables/table20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32.xml"/><Relationship Id="rId13" Type="http://schemas.openxmlformats.org/officeDocument/2006/relationships/table" Target="../tables/table37.xml"/><Relationship Id="rId3" Type="http://schemas.openxmlformats.org/officeDocument/2006/relationships/table" Target="../tables/table27.xml"/><Relationship Id="rId7" Type="http://schemas.openxmlformats.org/officeDocument/2006/relationships/table" Target="../tables/table31.xml"/><Relationship Id="rId12" Type="http://schemas.openxmlformats.org/officeDocument/2006/relationships/table" Target="../tables/table36.xml"/><Relationship Id="rId2" Type="http://schemas.openxmlformats.org/officeDocument/2006/relationships/table" Target="../tables/table26.xml"/><Relationship Id="rId1" Type="http://schemas.openxmlformats.org/officeDocument/2006/relationships/table" Target="../tables/table25.xml"/><Relationship Id="rId6" Type="http://schemas.openxmlformats.org/officeDocument/2006/relationships/table" Target="../tables/table30.xml"/><Relationship Id="rId11" Type="http://schemas.openxmlformats.org/officeDocument/2006/relationships/table" Target="../tables/table35.xml"/><Relationship Id="rId5" Type="http://schemas.openxmlformats.org/officeDocument/2006/relationships/table" Target="../tables/table29.xml"/><Relationship Id="rId10" Type="http://schemas.openxmlformats.org/officeDocument/2006/relationships/table" Target="../tables/table34.xml"/><Relationship Id="rId4" Type="http://schemas.openxmlformats.org/officeDocument/2006/relationships/table" Target="../tables/table28.xml"/><Relationship Id="rId9" Type="http://schemas.openxmlformats.org/officeDocument/2006/relationships/table" Target="../tables/table3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10" defaultRowHeight="15"/>
  <sheetData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48"/>
  <sheetViews>
    <sheetView showGridLines="0" zoomScale="85" zoomScaleNormal="85" workbookViewId="0">
      <selection sqref="A1:D1"/>
    </sheetView>
  </sheetViews>
  <sheetFormatPr defaultColWidth="9" defaultRowHeight="15" outlineLevelRow="1"/>
  <cols>
    <col min="1" max="1" width="12.42578125" customWidth="1"/>
    <col min="2" max="2" width="76.42578125" customWidth="1"/>
    <col min="3" max="3" width="28.42578125" customWidth="1"/>
    <col min="4" max="4" width="27.42578125" customWidth="1"/>
    <col min="5" max="5" width="9" customWidth="1"/>
    <col min="6" max="6" width="32.7109375" customWidth="1"/>
    <col min="7" max="7" width="13" customWidth="1"/>
    <col min="8" max="1025" width="9" customWidth="1"/>
  </cols>
  <sheetData>
    <row r="1" spans="1:21">
      <c r="A1" s="106" t="s">
        <v>0</v>
      </c>
      <c r="B1" s="106"/>
      <c r="C1" s="106"/>
      <c r="D1" s="106"/>
      <c r="F1" s="107" t="s">
        <v>1</v>
      </c>
      <c r="G1" s="107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</row>
    <row r="2" spans="1:21">
      <c r="A2" s="80" t="s">
        <v>2</v>
      </c>
      <c r="B2" t="s">
        <v>3</v>
      </c>
      <c r="C2" s="80" t="s">
        <v>4</v>
      </c>
      <c r="D2" s="80" t="s">
        <v>5</v>
      </c>
      <c r="F2" s="82" t="s">
        <v>3</v>
      </c>
      <c r="G2" s="82" t="s">
        <v>5</v>
      </c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</row>
    <row r="3" spans="1:21">
      <c r="A3" s="80">
        <v>1</v>
      </c>
      <c r="B3" t="s">
        <v>6</v>
      </c>
      <c r="C3" s="80"/>
      <c r="D3" s="80" t="s">
        <v>7</v>
      </c>
      <c r="F3" t="s">
        <v>8</v>
      </c>
      <c r="G3" s="93">
        <v>0</v>
      </c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</row>
    <row r="4" spans="1:21">
      <c r="A4" s="80">
        <v>2</v>
      </c>
      <c r="B4" t="s">
        <v>9</v>
      </c>
      <c r="C4" s="80"/>
      <c r="D4" s="80" t="s">
        <v>10</v>
      </c>
      <c r="F4" t="s">
        <v>11</v>
      </c>
      <c r="G4" s="93">
        <v>12</v>
      </c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</row>
    <row r="5" spans="1:21">
      <c r="A5" s="80">
        <v>3</v>
      </c>
      <c r="B5" t="s">
        <v>12</v>
      </c>
      <c r="C5" s="80" t="s">
        <v>13</v>
      </c>
      <c r="D5" s="94">
        <v>998</v>
      </c>
      <c r="F5" t="s">
        <v>14</v>
      </c>
      <c r="G5" s="81">
        <v>22</v>
      </c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</row>
    <row r="6" spans="1:21">
      <c r="A6" s="80">
        <v>4</v>
      </c>
      <c r="B6" t="s">
        <v>15</v>
      </c>
      <c r="C6" s="80" t="s">
        <v>16</v>
      </c>
      <c r="D6" s="80" t="s">
        <v>17</v>
      </c>
      <c r="F6" t="s">
        <v>18</v>
      </c>
      <c r="G6" s="95">
        <v>0.03</v>
      </c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</row>
    <row r="7" spans="1:21">
      <c r="A7" s="80">
        <v>5</v>
      </c>
      <c r="B7" t="s">
        <v>19</v>
      </c>
      <c r="C7" s="80"/>
      <c r="D7" s="80" t="s">
        <v>20</v>
      </c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</row>
    <row r="8" spans="1:21">
      <c r="F8" s="107" t="s">
        <v>21</v>
      </c>
      <c r="G8" s="107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</row>
    <row r="9" spans="1:21">
      <c r="A9" s="108" t="s">
        <v>22</v>
      </c>
      <c r="B9" s="108"/>
      <c r="C9" s="108"/>
      <c r="D9" s="108"/>
      <c r="F9" s="82" t="s">
        <v>23</v>
      </c>
      <c r="G9" s="82" t="s">
        <v>24</v>
      </c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</row>
    <row r="10" spans="1:21">
      <c r="A10" s="80" t="s">
        <v>25</v>
      </c>
      <c r="B10" s="82" t="s">
        <v>26</v>
      </c>
      <c r="C10" s="80" t="s">
        <v>4</v>
      </c>
      <c r="D10" s="80" t="s">
        <v>5</v>
      </c>
      <c r="F10" t="s">
        <v>27</v>
      </c>
      <c r="G10" s="83">
        <v>0.43369999999999997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</row>
    <row r="11" spans="1:21">
      <c r="A11" s="80" t="s">
        <v>28</v>
      </c>
      <c r="B11" t="s">
        <v>29</v>
      </c>
      <c r="C11" s="80"/>
      <c r="D11" s="84">
        <f>Salário_Normativo_da_Categoria_Profissional</f>
        <v>998</v>
      </c>
      <c r="F11" t="s">
        <v>30</v>
      </c>
      <c r="G11" s="83">
        <v>0.43369999999999997</v>
      </c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</row>
    <row r="12" spans="1:21">
      <c r="A12" s="80" t="s">
        <v>31</v>
      </c>
      <c r="B12" t="s">
        <v>32</v>
      </c>
      <c r="C12" s="80"/>
      <c r="D12" s="84"/>
      <c r="F12" t="s">
        <v>33</v>
      </c>
      <c r="G12" s="83">
        <v>2.18E-2</v>
      </c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</row>
    <row r="13" spans="1:21">
      <c r="A13" s="80" t="s">
        <v>34</v>
      </c>
      <c r="B13" t="s">
        <v>35</v>
      </c>
      <c r="C13" s="80"/>
      <c r="D13" s="84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</row>
    <row r="14" spans="1:21">
      <c r="A14" s="80" t="s">
        <v>36</v>
      </c>
      <c r="B14" t="s">
        <v>37</v>
      </c>
      <c r="C14" s="80"/>
      <c r="D14" s="84"/>
      <c r="F14" s="107" t="s">
        <v>38</v>
      </c>
      <c r="G14" s="107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</row>
    <row r="15" spans="1:21">
      <c r="A15" s="80" t="s">
        <v>39</v>
      </c>
      <c r="B15" t="s">
        <v>40</v>
      </c>
      <c r="C15" s="80"/>
      <c r="D15" s="84"/>
      <c r="F15" s="96" t="s">
        <v>3</v>
      </c>
      <c r="G15" s="96" t="s">
        <v>24</v>
      </c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</row>
    <row r="16" spans="1:21">
      <c r="A16" s="80" t="s">
        <v>41</v>
      </c>
      <c r="B16" t="s">
        <v>42</v>
      </c>
      <c r="C16" s="80"/>
      <c r="D16" s="84"/>
      <c r="F16" s="86" t="s">
        <v>43</v>
      </c>
      <c r="G16" s="97">
        <v>4.7100000000000003E-2</v>
      </c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</row>
    <row r="17" spans="1:21">
      <c r="A17" s="80" t="s">
        <v>44</v>
      </c>
      <c r="C17" s="80"/>
      <c r="D17" s="84">
        <v>998</v>
      </c>
      <c r="F17" s="86" t="s">
        <v>45</v>
      </c>
      <c r="G17" s="97">
        <v>4.6699999999999998E-2</v>
      </c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</row>
    <row r="18" spans="1:21">
      <c r="F18" s="86" t="s">
        <v>46</v>
      </c>
      <c r="G18" s="98">
        <v>1.6500000000000001E-2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</row>
    <row r="19" spans="1:21">
      <c r="A19" s="109" t="s">
        <v>47</v>
      </c>
      <c r="B19" s="109"/>
      <c r="C19" s="109"/>
      <c r="D19" s="109"/>
      <c r="F19" s="86" t="s">
        <v>48</v>
      </c>
      <c r="G19" s="98">
        <v>7.5999999999999998E-2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</row>
    <row r="20" spans="1:21">
      <c r="A20" s="107" t="s">
        <v>49</v>
      </c>
      <c r="B20" s="107"/>
      <c r="C20" s="107"/>
      <c r="D20" s="107"/>
      <c r="F20" s="86" t="s">
        <v>50</v>
      </c>
      <c r="G20" s="98">
        <v>0.05</v>
      </c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</row>
    <row r="21" spans="1:21">
      <c r="A21" s="80" t="s">
        <v>51</v>
      </c>
      <c r="B21" s="82" t="s">
        <v>52</v>
      </c>
      <c r="C21" s="80" t="s">
        <v>4</v>
      </c>
      <c r="D21" s="80" t="s">
        <v>5</v>
      </c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</row>
    <row r="22" spans="1:21">
      <c r="A22" s="80" t="s">
        <v>28</v>
      </c>
      <c r="B22" t="s">
        <v>53</v>
      </c>
      <c r="D22" s="84">
        <v>83.1666666666667</v>
      </c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</row>
    <row r="23" spans="1:21">
      <c r="A23" s="80" t="s">
        <v>31</v>
      </c>
      <c r="B23" t="s">
        <v>54</v>
      </c>
      <c r="D23" s="84">
        <v>110.888888888889</v>
      </c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</row>
    <row r="24" spans="1:21">
      <c r="A24" s="80" t="s">
        <v>44</v>
      </c>
      <c r="D24" s="84">
        <v>194.055555555556</v>
      </c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</row>
    <row r="25" spans="1:21">
      <c r="A25" s="80"/>
      <c r="D25" s="84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</row>
    <row r="26" spans="1:21">
      <c r="A26" s="110" t="s">
        <v>55</v>
      </c>
      <c r="B26" s="110"/>
      <c r="C26" s="110"/>
      <c r="D26" s="110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</row>
    <row r="27" spans="1:21">
      <c r="A27" s="99" t="s">
        <v>2</v>
      </c>
      <c r="B27" s="99" t="s">
        <v>56</v>
      </c>
      <c r="C27" s="99" t="s">
        <v>57</v>
      </c>
      <c r="D27" s="100" t="s">
        <v>58</v>
      </c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</row>
    <row r="28" spans="1:21" ht="30">
      <c r="A28" s="88" t="s">
        <v>28</v>
      </c>
      <c r="B28" s="101" t="s">
        <v>59</v>
      </c>
      <c r="C28" s="102" t="s">
        <v>60</v>
      </c>
      <c r="D28" s="101" t="s">
        <v>61</v>
      </c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</row>
    <row r="29" spans="1:21" ht="30">
      <c r="A29" s="88" t="s">
        <v>31</v>
      </c>
      <c r="B29" s="103" t="s">
        <v>54</v>
      </c>
      <c r="C29" s="102" t="s">
        <v>60</v>
      </c>
      <c r="D29" s="101" t="s">
        <v>62</v>
      </c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</row>
    <row r="30" spans="1:21">
      <c r="A30" s="80"/>
      <c r="B30" s="80"/>
      <c r="C30" s="90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</row>
    <row r="31" spans="1:21">
      <c r="A31" s="107" t="s">
        <v>63</v>
      </c>
      <c r="B31" s="107"/>
      <c r="C31" s="107"/>
      <c r="D31" s="107"/>
    </row>
    <row r="32" spans="1:21">
      <c r="A32" s="80" t="s">
        <v>64</v>
      </c>
      <c r="B32" s="82" t="s">
        <v>65</v>
      </c>
      <c r="C32" s="80" t="s">
        <v>24</v>
      </c>
      <c r="D32" s="80" t="s">
        <v>66</v>
      </c>
    </row>
    <row r="33" spans="1:4">
      <c r="A33" s="80" t="s">
        <v>28</v>
      </c>
      <c r="B33" t="s">
        <v>67</v>
      </c>
      <c r="C33" s="85">
        <v>0.2</v>
      </c>
      <c r="D33" s="84">
        <v>238.41111111111101</v>
      </c>
    </row>
    <row r="34" spans="1:4">
      <c r="A34" s="80" t="s">
        <v>31</v>
      </c>
      <c r="B34" t="s">
        <v>68</v>
      </c>
      <c r="C34" s="85">
        <v>2.5000000000000001E-2</v>
      </c>
      <c r="D34" s="84">
        <v>29.801388888888901</v>
      </c>
    </row>
    <row r="35" spans="1:4">
      <c r="A35" s="80" t="s">
        <v>34</v>
      </c>
      <c r="B35" t="s">
        <v>69</v>
      </c>
      <c r="C35" s="85">
        <f>Servente!G6</f>
        <v>0.03</v>
      </c>
      <c r="D35" s="84">
        <v>35.761666666666699</v>
      </c>
    </row>
    <row r="36" spans="1:4">
      <c r="A36" s="80" t="s">
        <v>36</v>
      </c>
      <c r="B36" t="s">
        <v>70</v>
      </c>
      <c r="C36" s="85">
        <v>1.4999999999999999E-2</v>
      </c>
      <c r="D36" s="84">
        <v>17.8808333333333</v>
      </c>
    </row>
    <row r="37" spans="1:4">
      <c r="A37" s="80" t="s">
        <v>39</v>
      </c>
      <c r="B37" t="s">
        <v>71</v>
      </c>
      <c r="C37" s="85">
        <v>0.01</v>
      </c>
      <c r="D37" s="84">
        <v>11.9205555555556</v>
      </c>
    </row>
    <row r="38" spans="1:4">
      <c r="A38" s="80" t="s">
        <v>41</v>
      </c>
      <c r="B38" t="s">
        <v>72</v>
      </c>
      <c r="C38" s="85">
        <v>6.0000000000000001E-3</v>
      </c>
      <c r="D38" s="84">
        <v>7.1523333333333303</v>
      </c>
    </row>
    <row r="39" spans="1:4">
      <c r="A39" s="80" t="s">
        <v>73</v>
      </c>
      <c r="B39" t="s">
        <v>74</v>
      </c>
      <c r="C39" s="85">
        <v>2E-3</v>
      </c>
      <c r="D39" s="84">
        <v>2.38411111111111</v>
      </c>
    </row>
    <row r="40" spans="1:4">
      <c r="A40" s="80" t="s">
        <v>75</v>
      </c>
      <c r="B40" t="s">
        <v>76</v>
      </c>
      <c r="C40" s="85">
        <v>0.08</v>
      </c>
      <c r="D40" s="84">
        <v>95.364444444444501</v>
      </c>
    </row>
    <row r="41" spans="1:4">
      <c r="A41" s="80" t="s">
        <v>44</v>
      </c>
      <c r="C41" s="87">
        <f ca="1">SUBTOTAL(109,Submódulo2.2[Percentual])</f>
        <v>0.36799999999999999</v>
      </c>
      <c r="D41" s="84">
        <f ca="1">SUBTOTAL(109,Submódulo2.2[[Valor ]])</f>
        <v>438.67644444444397</v>
      </c>
    </row>
    <row r="42" spans="1:4">
      <c r="A42" s="80"/>
      <c r="C42" s="87"/>
      <c r="D42" s="84"/>
    </row>
    <row r="43" spans="1:4">
      <c r="A43" s="110" t="s">
        <v>77</v>
      </c>
      <c r="B43" s="110"/>
      <c r="C43" s="110"/>
      <c r="D43" s="110"/>
    </row>
    <row r="44" spans="1:4">
      <c r="A44" s="99" t="s">
        <v>2</v>
      </c>
      <c r="B44" s="99" t="s">
        <v>56</v>
      </c>
      <c r="C44" s="99" t="s">
        <v>57</v>
      </c>
      <c r="D44" s="100" t="s">
        <v>58</v>
      </c>
    </row>
    <row r="45" spans="1:4" ht="30">
      <c r="A45" s="88" t="s">
        <v>78</v>
      </c>
      <c r="B45" s="101" t="s">
        <v>65</v>
      </c>
      <c r="C45" s="101" t="s">
        <v>79</v>
      </c>
      <c r="D45" s="101" t="s">
        <v>80</v>
      </c>
    </row>
    <row r="47" spans="1:4">
      <c r="A47" s="107" t="s">
        <v>81</v>
      </c>
      <c r="B47" s="107"/>
      <c r="C47" s="107"/>
      <c r="D47" s="107"/>
    </row>
    <row r="48" spans="1:4">
      <c r="A48" s="80" t="s">
        <v>82</v>
      </c>
      <c r="B48" s="82" t="s">
        <v>83</v>
      </c>
      <c r="C48" s="80" t="s">
        <v>4</v>
      </c>
      <c r="D48" s="80" t="s">
        <v>5</v>
      </c>
    </row>
    <row r="49" spans="1:4">
      <c r="A49" s="80" t="s">
        <v>28</v>
      </c>
      <c r="B49" t="s">
        <v>84</v>
      </c>
      <c r="D49" s="84">
        <f>IF(G3=0,0,(Servente!G3*2*Servente!G5)-(6%*_1A))</f>
        <v>0</v>
      </c>
    </row>
    <row r="50" spans="1:4">
      <c r="A50" s="80" t="s">
        <v>31</v>
      </c>
      <c r="B50" t="s">
        <v>85</v>
      </c>
      <c r="D50" s="84">
        <f>(Servente!G4*Servente!G5)*80%</f>
        <v>211.20000000000002</v>
      </c>
    </row>
    <row r="51" spans="1:4">
      <c r="A51" s="80" t="s">
        <v>34</v>
      </c>
      <c r="B51" t="s">
        <v>86</v>
      </c>
      <c r="D51" s="84"/>
    </row>
    <row r="52" spans="1:4">
      <c r="A52" s="80" t="s">
        <v>36</v>
      </c>
      <c r="B52" t="s">
        <v>42</v>
      </c>
      <c r="D52" s="84"/>
    </row>
    <row r="53" spans="1:4">
      <c r="A53" s="80" t="s">
        <v>44</v>
      </c>
      <c r="D53" s="84">
        <v>211.2</v>
      </c>
    </row>
    <row r="54" spans="1:4">
      <c r="A54" s="80"/>
      <c r="D54" s="84"/>
    </row>
    <row r="55" spans="1:4">
      <c r="A55" s="110" t="s">
        <v>87</v>
      </c>
      <c r="B55" s="110"/>
      <c r="C55" s="110"/>
      <c r="D55" s="110"/>
    </row>
    <row r="56" spans="1:4">
      <c r="A56" s="99" t="s">
        <v>2</v>
      </c>
      <c r="B56" s="99" t="s">
        <v>56</v>
      </c>
      <c r="C56" s="99" t="s">
        <v>57</v>
      </c>
      <c r="D56" s="99" t="s">
        <v>58</v>
      </c>
    </row>
    <row r="57" spans="1:4" ht="45">
      <c r="A57" s="88" t="s">
        <v>28</v>
      </c>
      <c r="B57" s="101" t="s">
        <v>84</v>
      </c>
      <c r="C57" s="102" t="s">
        <v>88</v>
      </c>
      <c r="D57" s="102" t="s">
        <v>89</v>
      </c>
    </row>
    <row r="58" spans="1:4" ht="30">
      <c r="A58" s="88" t="s">
        <v>31</v>
      </c>
      <c r="B58" s="103" t="s">
        <v>85</v>
      </c>
      <c r="C58" s="102" t="s">
        <v>88</v>
      </c>
      <c r="D58" s="102" t="s">
        <v>90</v>
      </c>
    </row>
    <row r="59" spans="1:4" ht="19.5" customHeight="1">
      <c r="A59" s="80"/>
      <c r="D59" s="84"/>
    </row>
    <row r="60" spans="1:4">
      <c r="A60" s="107" t="s">
        <v>91</v>
      </c>
      <c r="B60" s="107"/>
      <c r="C60" s="107"/>
      <c r="D60" s="107"/>
    </row>
    <row r="61" spans="1:4">
      <c r="A61" s="80" t="s">
        <v>92</v>
      </c>
      <c r="B61" s="82" t="s">
        <v>93</v>
      </c>
      <c r="C61" s="80" t="s">
        <v>4</v>
      </c>
      <c r="D61" s="80" t="s">
        <v>5</v>
      </c>
    </row>
    <row r="62" spans="1:4">
      <c r="A62" s="80" t="s">
        <v>51</v>
      </c>
      <c r="B62" t="s">
        <v>52</v>
      </c>
      <c r="C62" s="80"/>
      <c r="D62" s="84">
        <v>194.055555555556</v>
      </c>
    </row>
    <row r="63" spans="1:4">
      <c r="A63" s="80" t="s">
        <v>64</v>
      </c>
      <c r="B63" t="s">
        <v>65</v>
      </c>
      <c r="C63" s="80"/>
      <c r="D63" s="84" t="e">
        <f>Submódulo2.2[[#Totals],[Valor ]]</f>
        <v>#REF!</v>
      </c>
    </row>
    <row r="64" spans="1:4">
      <c r="A64" s="80" t="s">
        <v>82</v>
      </c>
      <c r="B64" t="s">
        <v>83</v>
      </c>
      <c r="C64" s="80"/>
      <c r="D64" s="84" t="e">
        <f>Submódulo2.3[[#Totals],[Valor]]</f>
        <v>#REF!</v>
      </c>
    </row>
    <row r="65" spans="1:4">
      <c r="A65" s="80" t="s">
        <v>44</v>
      </c>
      <c r="C65" s="80"/>
      <c r="D65" s="84">
        <v>843.93200000000002</v>
      </c>
    </row>
    <row r="67" spans="1:4">
      <c r="A67" s="108" t="s">
        <v>94</v>
      </c>
      <c r="B67" s="108"/>
      <c r="C67" s="108"/>
      <c r="D67" s="108"/>
    </row>
    <row r="68" spans="1:4">
      <c r="A68" s="80" t="s">
        <v>95</v>
      </c>
      <c r="B68" s="82" t="s">
        <v>96</v>
      </c>
      <c r="C68" s="80" t="s">
        <v>4</v>
      </c>
      <c r="D68" s="80" t="s">
        <v>5</v>
      </c>
    </row>
    <row r="69" spans="1:4">
      <c r="A69" s="80" t="s">
        <v>28</v>
      </c>
      <c r="B69" t="s">
        <v>97</v>
      </c>
      <c r="D69" s="84">
        <v>50.715994537036998</v>
      </c>
    </row>
    <row r="70" spans="1:4">
      <c r="A70" s="80" t="s">
        <v>31</v>
      </c>
      <c r="B70" t="s">
        <v>98</v>
      </c>
      <c r="D70" s="84">
        <f>(D40/12)*Servente!G10</f>
        <v>3.4466299629629646</v>
      </c>
    </row>
    <row r="71" spans="1:4">
      <c r="A71" s="80" t="s">
        <v>34</v>
      </c>
      <c r="B71" t="s">
        <v>99</v>
      </c>
      <c r="D71" s="84">
        <f>D40*50%*Servente!G10</f>
        <v>20.679779777777789</v>
      </c>
    </row>
    <row r="72" spans="1:4">
      <c r="A72" s="80" t="s">
        <v>36</v>
      </c>
      <c r="B72" t="s">
        <v>100</v>
      </c>
      <c r="D72" s="84">
        <v>66.570492366666699</v>
      </c>
    </row>
    <row r="73" spans="1:4">
      <c r="A73" s="80" t="s">
        <v>39</v>
      </c>
      <c r="B73" t="s">
        <v>101</v>
      </c>
      <c r="D73" s="84">
        <f>D40*50%*Servente!G11</f>
        <v>20.679779777777789</v>
      </c>
    </row>
    <row r="74" spans="1:4">
      <c r="A74" s="80" t="s">
        <v>41</v>
      </c>
      <c r="B74" t="s">
        <v>102</v>
      </c>
      <c r="D74" s="84">
        <f>-D62*Servente!G12</f>
        <v>-4.2304111111111204</v>
      </c>
    </row>
    <row r="75" spans="1:4">
      <c r="A75" s="80" t="s">
        <v>44</v>
      </c>
      <c r="D75" s="84">
        <v>157.862265311111</v>
      </c>
    </row>
    <row r="76" spans="1:4">
      <c r="A76" s="80"/>
      <c r="D76" s="84"/>
    </row>
    <row r="77" spans="1:4">
      <c r="A77" s="110" t="s">
        <v>103</v>
      </c>
      <c r="B77" s="110"/>
      <c r="C77" s="110"/>
      <c r="D77" s="110"/>
    </row>
    <row r="78" spans="1:4">
      <c r="A78" s="99" t="s">
        <v>2</v>
      </c>
      <c r="B78" s="99" t="s">
        <v>56</v>
      </c>
      <c r="C78" s="99" t="s">
        <v>57</v>
      </c>
      <c r="D78" s="99" t="s">
        <v>58</v>
      </c>
    </row>
    <row r="79" spans="1:4" ht="60">
      <c r="A79" s="88" t="s">
        <v>28</v>
      </c>
      <c r="B79" s="101" t="s">
        <v>97</v>
      </c>
      <c r="C79" s="102" t="s">
        <v>104</v>
      </c>
      <c r="D79" s="102" t="s">
        <v>105</v>
      </c>
    </row>
    <row r="80" spans="1:4" ht="60">
      <c r="A80" s="88" t="s">
        <v>31</v>
      </c>
      <c r="B80" s="103" t="s">
        <v>98</v>
      </c>
      <c r="C80" s="102" t="s">
        <v>106</v>
      </c>
      <c r="D80" s="102" t="s">
        <v>105</v>
      </c>
    </row>
    <row r="81" spans="1:4" ht="75">
      <c r="A81" s="88" t="s">
        <v>34</v>
      </c>
      <c r="B81" s="103" t="s">
        <v>99</v>
      </c>
      <c r="C81" s="102" t="s">
        <v>106</v>
      </c>
      <c r="D81" s="104" t="s">
        <v>107</v>
      </c>
    </row>
    <row r="82" spans="1:4" ht="60">
      <c r="A82" s="88" t="s">
        <v>36</v>
      </c>
      <c r="B82" s="89" t="s">
        <v>100</v>
      </c>
      <c r="C82" s="102" t="s">
        <v>108</v>
      </c>
      <c r="D82" s="104" t="s">
        <v>109</v>
      </c>
    </row>
    <row r="83" spans="1:4" ht="75">
      <c r="A83" s="88" t="s">
        <v>39</v>
      </c>
      <c r="B83" s="89" t="s">
        <v>101</v>
      </c>
      <c r="C83" s="102" t="s">
        <v>106</v>
      </c>
      <c r="D83" s="104" t="s">
        <v>110</v>
      </c>
    </row>
    <row r="84" spans="1:4" ht="60">
      <c r="A84" s="88" t="s">
        <v>41</v>
      </c>
      <c r="B84" s="89" t="s">
        <v>102</v>
      </c>
      <c r="C84" s="102" t="s">
        <v>111</v>
      </c>
      <c r="D84" s="104" t="s">
        <v>112</v>
      </c>
    </row>
    <row r="86" spans="1:4" ht="15" customHeight="1">
      <c r="A86" s="111" t="s">
        <v>113</v>
      </c>
      <c r="B86" s="111"/>
      <c r="C86" s="111"/>
      <c r="D86" s="111"/>
    </row>
    <row r="87" spans="1:4">
      <c r="A87" s="107" t="s">
        <v>114</v>
      </c>
      <c r="B87" s="107"/>
      <c r="C87" s="107"/>
      <c r="D87" s="107"/>
    </row>
    <row r="88" spans="1:4">
      <c r="A88" s="80" t="s">
        <v>115</v>
      </c>
      <c r="B88" s="82" t="s">
        <v>116</v>
      </c>
      <c r="C88" s="80" t="s">
        <v>117</v>
      </c>
      <c r="D88" s="80" t="s">
        <v>5</v>
      </c>
    </row>
    <row r="89" spans="1:4">
      <c r="A89" s="80" t="s">
        <v>28</v>
      </c>
      <c r="B89" t="s">
        <v>118</v>
      </c>
      <c r="C89" s="80">
        <v>20.71</v>
      </c>
      <c r="D89" s="84">
        <v>115.043720096092</v>
      </c>
    </row>
    <row r="90" spans="1:4">
      <c r="A90" s="80" t="s">
        <v>31</v>
      </c>
      <c r="B90" t="s">
        <v>119</v>
      </c>
      <c r="C90" s="80">
        <v>1.4180999999999999</v>
      </c>
      <c r="D90" s="84">
        <v>7.8775229101046804</v>
      </c>
    </row>
    <row r="91" spans="1:4">
      <c r="A91" s="80" t="s">
        <v>34</v>
      </c>
      <c r="B91" t="s">
        <v>120</v>
      </c>
      <c r="C91" s="80">
        <v>0.1898</v>
      </c>
      <c r="D91" s="84">
        <v>1.0543359765445799</v>
      </c>
    </row>
    <row r="92" spans="1:4">
      <c r="A92" s="80" t="s">
        <v>36</v>
      </c>
      <c r="B92" t="s">
        <v>121</v>
      </c>
      <c r="C92" s="80">
        <v>0.95450000000000002</v>
      </c>
      <c r="D92" s="84">
        <v>5.3022322951095999</v>
      </c>
    </row>
    <row r="93" spans="1:4">
      <c r="A93" s="80" t="s">
        <v>39</v>
      </c>
      <c r="B93" t="s">
        <v>122</v>
      </c>
      <c r="C93" s="80">
        <v>2.4723000000000002</v>
      </c>
      <c r="D93" s="84">
        <v>13.733587117024101</v>
      </c>
    </row>
    <row r="94" spans="1:4">
      <c r="A94" s="80" t="s">
        <v>41</v>
      </c>
      <c r="B94" t="s">
        <v>123</v>
      </c>
      <c r="C94" s="80">
        <v>3.4521000000000002</v>
      </c>
      <c r="D94" s="84">
        <v>19.176360509112499</v>
      </c>
    </row>
    <row r="95" spans="1:4">
      <c r="A95" s="80" t="s">
        <v>44</v>
      </c>
      <c r="C95" s="80">
        <f ca="1">SUBTOTAL(109,Submódulo4.1[Dias de ausência])</f>
        <v>29.1968</v>
      </c>
      <c r="D95" s="84">
        <f ca="1">SUBTOTAL(109,Submódulo4.1[Valor])</f>
        <v>162.187758903987</v>
      </c>
    </row>
    <row r="96" spans="1:4">
      <c r="A96" s="80"/>
      <c r="C96" s="80"/>
      <c r="D96" s="84"/>
    </row>
    <row r="97" spans="1:4">
      <c r="A97" s="110" t="s">
        <v>124</v>
      </c>
      <c r="B97" s="110"/>
      <c r="C97" s="110"/>
      <c r="D97" s="110"/>
    </row>
    <row r="98" spans="1:4">
      <c r="A98" s="99" t="s">
        <v>2</v>
      </c>
      <c r="B98" s="99" t="s">
        <v>56</v>
      </c>
      <c r="C98" s="99" t="s">
        <v>57</v>
      </c>
      <c r="D98" s="99" t="s">
        <v>58</v>
      </c>
    </row>
    <row r="99" spans="1:4">
      <c r="A99" s="88" t="s">
        <v>125</v>
      </c>
      <c r="B99" s="101" t="s">
        <v>126</v>
      </c>
      <c r="C99" s="102"/>
      <c r="D99" s="102"/>
    </row>
    <row r="100" spans="1:4" ht="45">
      <c r="A100" s="88" t="s">
        <v>125</v>
      </c>
      <c r="B100" s="103" t="s">
        <v>127</v>
      </c>
      <c r="C100" s="102" t="s">
        <v>128</v>
      </c>
      <c r="D100" s="102" t="s">
        <v>129</v>
      </c>
    </row>
    <row r="101" spans="1:4">
      <c r="A101" s="80"/>
      <c r="C101" s="80"/>
      <c r="D101" s="84"/>
    </row>
    <row r="102" spans="1:4">
      <c r="A102" s="107" t="s">
        <v>130</v>
      </c>
      <c r="B102" s="107"/>
      <c r="C102" s="107"/>
      <c r="D102" s="107"/>
    </row>
    <row r="103" spans="1:4">
      <c r="A103" s="80" t="s">
        <v>131</v>
      </c>
      <c r="B103" s="82" t="s">
        <v>132</v>
      </c>
      <c r="C103" s="80" t="s">
        <v>4</v>
      </c>
      <c r="D103" s="80" t="s">
        <v>5</v>
      </c>
    </row>
    <row r="104" spans="1:4">
      <c r="A104" s="80" t="s">
        <v>28</v>
      </c>
      <c r="B104" t="s">
        <v>133</v>
      </c>
      <c r="C104" s="80"/>
      <c r="D104" s="84"/>
    </row>
    <row r="105" spans="1:4">
      <c r="A105" s="80" t="s">
        <v>44</v>
      </c>
      <c r="C105" s="80"/>
      <c r="D105" s="84">
        <f ca="1">SUBTOTAL(109,Submódulo4.2[Valor])</f>
        <v>0</v>
      </c>
    </row>
    <row r="107" spans="1:4">
      <c r="A107" s="107" t="s">
        <v>134</v>
      </c>
      <c r="B107" s="107"/>
      <c r="C107" s="107"/>
      <c r="D107" s="107"/>
    </row>
    <row r="108" spans="1:4">
      <c r="A108" s="80" t="s">
        <v>135</v>
      </c>
      <c r="B108" s="82" t="s">
        <v>136</v>
      </c>
      <c r="C108" s="80" t="s">
        <v>4</v>
      </c>
      <c r="D108" s="80" t="s">
        <v>5</v>
      </c>
    </row>
    <row r="109" spans="1:4">
      <c r="A109" s="80" t="s">
        <v>115</v>
      </c>
      <c r="B109" t="s">
        <v>116</v>
      </c>
      <c r="D109" s="84" t="e">
        <f>Submódulo4.1[[#Totals],[Valor]]</f>
        <v>#REF!</v>
      </c>
    </row>
    <row r="110" spans="1:4">
      <c r="A110" s="80" t="s">
        <v>131</v>
      </c>
      <c r="B110" t="s">
        <v>137</v>
      </c>
      <c r="D110" s="84" t="e">
        <f>Submódulo4.2[[#Totals],[Valor]]</f>
        <v>#REF!</v>
      </c>
    </row>
    <row r="111" spans="1:4">
      <c r="A111" s="80" t="s">
        <v>44</v>
      </c>
      <c r="D111" s="84">
        <v>162.187758903987</v>
      </c>
    </row>
    <row r="113" spans="1:4">
      <c r="A113" s="108" t="s">
        <v>138</v>
      </c>
      <c r="B113" s="108"/>
      <c r="C113" s="108"/>
      <c r="D113" s="108"/>
    </row>
    <row r="114" spans="1:4">
      <c r="A114" s="80" t="s">
        <v>139</v>
      </c>
      <c r="B114" s="82" t="s">
        <v>140</v>
      </c>
      <c r="C114" s="80" t="s">
        <v>4</v>
      </c>
      <c r="D114" s="80" t="s">
        <v>5</v>
      </c>
    </row>
    <row r="115" spans="1:4">
      <c r="A115" s="80" t="s">
        <v>28</v>
      </c>
      <c r="B115" t="s">
        <v>141</v>
      </c>
      <c r="D115" s="84" t="e">
        <f>#REF!</f>
        <v>#REF!</v>
      </c>
    </row>
    <row r="116" spans="1:4">
      <c r="A116" s="80" t="s">
        <v>31</v>
      </c>
      <c r="B116" t="s">
        <v>142</v>
      </c>
      <c r="D116" s="84" t="e">
        <f>#REF!/#REF!</f>
        <v>#REF!</v>
      </c>
    </row>
    <row r="117" spans="1:4">
      <c r="A117" s="80" t="s">
        <v>34</v>
      </c>
      <c r="B117" t="s">
        <v>143</v>
      </c>
      <c r="D117" s="84" t="e">
        <f>#REF!/#REF!</f>
        <v>#REF!</v>
      </c>
    </row>
    <row r="118" spans="1:4">
      <c r="A118" s="80" t="s">
        <v>36</v>
      </c>
      <c r="B118" t="s">
        <v>144</v>
      </c>
      <c r="D118" s="84"/>
    </row>
    <row r="119" spans="1:4">
      <c r="A119" s="80" t="s">
        <v>44</v>
      </c>
      <c r="D119" s="84" t="e">
        <v>#REF!</v>
      </c>
    </row>
    <row r="120" spans="1:4">
      <c r="A120" s="80"/>
      <c r="D120" s="84"/>
    </row>
    <row r="121" spans="1:4">
      <c r="A121" s="110" t="s">
        <v>145</v>
      </c>
      <c r="B121" s="110"/>
      <c r="C121" s="110"/>
      <c r="D121" s="110"/>
    </row>
    <row r="122" spans="1:4">
      <c r="A122" s="99" t="s">
        <v>2</v>
      </c>
      <c r="B122" s="99" t="s">
        <v>56</v>
      </c>
      <c r="C122" s="99" t="s">
        <v>57</v>
      </c>
      <c r="D122" s="99" t="s">
        <v>58</v>
      </c>
    </row>
    <row r="123" spans="1:4">
      <c r="A123" s="88" t="s">
        <v>28</v>
      </c>
      <c r="B123" s="101" t="s">
        <v>141</v>
      </c>
      <c r="C123" s="102" t="s">
        <v>146</v>
      </c>
      <c r="D123" s="102"/>
    </row>
    <row r="124" spans="1:4" ht="30">
      <c r="A124" s="88" t="s">
        <v>31</v>
      </c>
      <c r="B124" s="103" t="s">
        <v>142</v>
      </c>
      <c r="C124" s="102" t="s">
        <v>147</v>
      </c>
      <c r="D124" s="102" t="s">
        <v>148</v>
      </c>
    </row>
    <row r="125" spans="1:4" ht="30">
      <c r="A125" s="88" t="s">
        <v>34</v>
      </c>
      <c r="B125" s="103" t="s">
        <v>143</v>
      </c>
      <c r="C125" s="102" t="s">
        <v>149</v>
      </c>
      <c r="D125" s="102" t="s">
        <v>148</v>
      </c>
    </row>
    <row r="126" spans="1:4">
      <c r="A126" s="88" t="s">
        <v>36</v>
      </c>
      <c r="B126" s="103" t="s">
        <v>144</v>
      </c>
      <c r="C126" s="102"/>
      <c r="D126" s="102"/>
    </row>
    <row r="128" spans="1:4">
      <c r="A128" s="108" t="s">
        <v>150</v>
      </c>
      <c r="B128" s="108"/>
      <c r="C128" s="108"/>
      <c r="D128" s="108"/>
    </row>
    <row r="129" spans="1:4" outlineLevel="1">
      <c r="A129" s="80" t="s">
        <v>151</v>
      </c>
      <c r="B129" t="s">
        <v>152</v>
      </c>
      <c r="C129" s="80" t="s">
        <v>24</v>
      </c>
      <c r="D129" s="80" t="s">
        <v>5</v>
      </c>
    </row>
    <row r="130" spans="1:4" outlineLevel="1">
      <c r="A130" s="80" t="s">
        <v>28</v>
      </c>
      <c r="B130" t="s">
        <v>153</v>
      </c>
      <c r="C130" s="85">
        <f>G16</f>
        <v>4.7100000000000003E-2</v>
      </c>
      <c r="D130" s="84" t="e">
        <v>#REF!</v>
      </c>
    </row>
    <row r="131" spans="1:4" outlineLevel="1">
      <c r="A131" s="80" t="s">
        <v>31</v>
      </c>
      <c r="B131" t="s">
        <v>45</v>
      </c>
      <c r="C131" s="85">
        <f>G17</f>
        <v>4.6699999999999998E-2</v>
      </c>
      <c r="D131" s="84" t="e">
        <v>#REF!</v>
      </c>
    </row>
    <row r="132" spans="1:4">
      <c r="A132" s="80" t="s">
        <v>34</v>
      </c>
      <c r="B132" t="s">
        <v>154</v>
      </c>
      <c r="C132" s="85">
        <f>SUM(C133:C135)</f>
        <v>0.14250000000000002</v>
      </c>
      <c r="D132" s="84" t="e">
        <v>#REF!</v>
      </c>
    </row>
    <row r="133" spans="1:4">
      <c r="A133" s="80" t="s">
        <v>155</v>
      </c>
      <c r="B133" t="s">
        <v>46</v>
      </c>
      <c r="C133" s="85">
        <f>G18</f>
        <v>1.6500000000000001E-2</v>
      </c>
      <c r="D133" s="84" t="e">
        <v>#REF!</v>
      </c>
    </row>
    <row r="134" spans="1:4">
      <c r="A134" s="80" t="s">
        <v>156</v>
      </c>
      <c r="B134" t="s">
        <v>48</v>
      </c>
      <c r="C134" s="85">
        <f>G19</f>
        <v>7.5999999999999998E-2</v>
      </c>
      <c r="D134" s="84" t="e">
        <v>#REF!</v>
      </c>
    </row>
    <row r="135" spans="1:4">
      <c r="A135" s="80" t="s">
        <v>157</v>
      </c>
      <c r="B135" t="s">
        <v>50</v>
      </c>
      <c r="C135" s="85">
        <f>G20</f>
        <v>0.05</v>
      </c>
      <c r="D135" s="84" t="e">
        <v>#REF!</v>
      </c>
    </row>
    <row r="136" spans="1:4">
      <c r="A136" s="80" t="s">
        <v>44</v>
      </c>
      <c r="C136" s="91"/>
      <c r="D136" s="84" t="e">
        <f>SUM(D130:D132)</f>
        <v>#REF!</v>
      </c>
    </row>
    <row r="137" spans="1:4">
      <c r="A137" s="80"/>
      <c r="C137" s="91"/>
      <c r="D137" s="84"/>
    </row>
    <row r="139" spans="1:4">
      <c r="A139" s="108" t="s">
        <v>158</v>
      </c>
      <c r="B139" s="108"/>
      <c r="C139" s="108"/>
      <c r="D139" s="108"/>
    </row>
    <row r="140" spans="1:4">
      <c r="A140" s="80" t="s">
        <v>2</v>
      </c>
      <c r="B140" s="80" t="s">
        <v>159</v>
      </c>
      <c r="C140" s="80" t="s">
        <v>88</v>
      </c>
      <c r="D140" s="80" t="s">
        <v>5</v>
      </c>
    </row>
    <row r="141" spans="1:4">
      <c r="A141" s="80" t="s">
        <v>28</v>
      </c>
      <c r="B141" t="s">
        <v>22</v>
      </c>
      <c r="D141" s="84">
        <v>998</v>
      </c>
    </row>
    <row r="142" spans="1:4">
      <c r="A142" s="80" t="s">
        <v>31</v>
      </c>
      <c r="B142" t="s">
        <v>47</v>
      </c>
      <c r="D142" s="84">
        <v>843.93200000000002</v>
      </c>
    </row>
    <row r="143" spans="1:4">
      <c r="A143" s="80" t="s">
        <v>34</v>
      </c>
      <c r="B143" t="s">
        <v>94</v>
      </c>
      <c r="D143" s="84">
        <v>157.862265311111</v>
      </c>
    </row>
    <row r="144" spans="1:4">
      <c r="A144" s="80" t="s">
        <v>36</v>
      </c>
      <c r="B144" t="s">
        <v>160</v>
      </c>
      <c r="D144" s="84">
        <v>162.187758903987</v>
      </c>
    </row>
    <row r="145" spans="1:4">
      <c r="A145" s="80" t="s">
        <v>39</v>
      </c>
      <c r="B145" t="s">
        <v>138</v>
      </c>
      <c r="D145" s="84" t="e">
        <v>#REF!</v>
      </c>
    </row>
    <row r="146" spans="1:4">
      <c r="A146" t="s">
        <v>161</v>
      </c>
      <c r="D146" s="84" t="e">
        <f>SUM(D141:D145)</f>
        <v>#REF!</v>
      </c>
    </row>
    <row r="147" spans="1:4">
      <c r="A147" s="80" t="s">
        <v>41</v>
      </c>
      <c r="B147" t="s">
        <v>150</v>
      </c>
      <c r="D147" s="84" t="e">
        <v>#REF!</v>
      </c>
    </row>
    <row r="148" spans="1:4">
      <c r="A148" s="92" t="s">
        <v>162</v>
      </c>
      <c r="B148" s="92"/>
      <c r="C148" s="92"/>
      <c r="D148" s="105" t="e">
        <f>(SUM(D141:D145)+D130+D131)/(100%-C132)</f>
        <v>#REF!</v>
      </c>
    </row>
  </sheetData>
  <mergeCells count="24">
    <mergeCell ref="A113:D113"/>
    <mergeCell ref="A121:D121"/>
    <mergeCell ref="A128:D128"/>
    <mergeCell ref="A139:D139"/>
    <mergeCell ref="A86:D86"/>
    <mergeCell ref="A87:D87"/>
    <mergeCell ref="A97:D97"/>
    <mergeCell ref="A102:D102"/>
    <mergeCell ref="A107:D107"/>
    <mergeCell ref="A47:D47"/>
    <mergeCell ref="A55:D55"/>
    <mergeCell ref="A60:D60"/>
    <mergeCell ref="A67:D67"/>
    <mergeCell ref="A77:D77"/>
    <mergeCell ref="A19:D19"/>
    <mergeCell ref="A20:D20"/>
    <mergeCell ref="A26:D26"/>
    <mergeCell ref="A31:D31"/>
    <mergeCell ref="A43:D43"/>
    <mergeCell ref="A1:D1"/>
    <mergeCell ref="F1:G1"/>
    <mergeCell ref="F8:G8"/>
    <mergeCell ref="A9:D9"/>
    <mergeCell ref="F14:G14"/>
  </mergeCells>
  <pageMargins left="0.7" right="0.7" top="0.75" bottom="0.75" header="0.51180555555555496" footer="0.51180555555555496"/>
  <pageSetup paperSize="9" scale="44" firstPageNumber="0" fitToHeight="0" orientation="portrait" useFirstPageNumber="1" horizontalDpi="300" verticalDpi="300"/>
  <tableParts count="11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20F1C-C9D9-47DD-9A62-0C3B6787CD6F}">
  <dimension ref="A1:G147"/>
  <sheetViews>
    <sheetView tabSelected="1" topLeftCell="A124" workbookViewId="0">
      <selection activeCell="F142" sqref="F142"/>
    </sheetView>
  </sheetViews>
  <sheetFormatPr defaultColWidth="9.140625" defaultRowHeight="15"/>
  <cols>
    <col min="1" max="1" width="10.85546875" customWidth="1"/>
    <col min="2" max="2" width="55.140625" customWidth="1"/>
    <col min="3" max="3" width="26.28515625" customWidth="1"/>
    <col min="4" max="4" width="33.85546875" customWidth="1"/>
    <col min="6" max="6" width="21.42578125" customWidth="1"/>
    <col min="7" max="7" width="14.5703125" customWidth="1"/>
  </cols>
  <sheetData>
    <row r="1" spans="1:7">
      <c r="A1" s="19"/>
      <c r="B1" s="19"/>
      <c r="C1" s="19"/>
      <c r="D1" s="19"/>
      <c r="E1" s="19"/>
      <c r="F1" s="19"/>
      <c r="G1" s="19"/>
    </row>
    <row r="2" spans="1:7" ht="19.5" thickBot="1">
      <c r="A2" s="112" t="s">
        <v>163</v>
      </c>
      <c r="B2" s="112"/>
      <c r="C2" s="112"/>
      <c r="D2" s="112"/>
      <c r="E2" s="19"/>
      <c r="F2" s="19"/>
      <c r="G2" s="19"/>
    </row>
    <row r="3" spans="1:7" ht="15.75" thickTop="1">
      <c r="A3" s="113" t="s">
        <v>263</v>
      </c>
      <c r="B3" s="113"/>
      <c r="C3" s="113"/>
      <c r="D3" s="113"/>
      <c r="E3" s="19"/>
      <c r="F3" s="19"/>
      <c r="G3" s="19"/>
    </row>
    <row r="4" spans="1:7">
      <c r="A4" s="26" t="s">
        <v>164</v>
      </c>
      <c r="B4" s="27"/>
      <c r="C4" s="28"/>
      <c r="D4" s="28"/>
      <c r="E4" s="19"/>
      <c r="F4" s="19"/>
      <c r="G4" s="19"/>
    </row>
    <row r="5" spans="1:7">
      <c r="A5" s="29"/>
      <c r="B5" s="30"/>
      <c r="C5" s="30"/>
      <c r="D5" s="30"/>
      <c r="E5" s="19"/>
      <c r="F5" s="19"/>
      <c r="G5" s="19"/>
    </row>
    <row r="6" spans="1:7" ht="15.75" thickBot="1">
      <c r="A6" s="114" t="s">
        <v>165</v>
      </c>
      <c r="B6" s="114"/>
      <c r="C6" s="114"/>
      <c r="D6" s="114"/>
      <c r="E6" s="19"/>
      <c r="F6" s="19"/>
      <c r="G6" s="19"/>
    </row>
    <row r="7" spans="1:7" ht="15.75" thickTop="1">
      <c r="A7" s="31" t="s">
        <v>28</v>
      </c>
      <c r="B7" s="32" t="s">
        <v>166</v>
      </c>
      <c r="C7" s="115" t="s">
        <v>167</v>
      </c>
      <c r="D7" s="115"/>
      <c r="E7" s="19"/>
      <c r="F7" s="19"/>
      <c r="G7" s="19"/>
    </row>
    <row r="8" spans="1:7">
      <c r="A8" s="33" t="s">
        <v>31</v>
      </c>
      <c r="B8" s="34" t="s">
        <v>168</v>
      </c>
      <c r="C8" s="116" t="s">
        <v>169</v>
      </c>
      <c r="D8" s="116"/>
      <c r="E8" s="19"/>
      <c r="F8" s="19"/>
      <c r="G8" s="19"/>
    </row>
    <row r="9" spans="1:7">
      <c r="A9" s="36" t="s">
        <v>34</v>
      </c>
      <c r="B9" s="37" t="s">
        <v>170</v>
      </c>
      <c r="C9" s="116" t="s">
        <v>210</v>
      </c>
      <c r="D9" s="116"/>
      <c r="E9" s="19"/>
      <c r="F9" s="19"/>
      <c r="G9" s="19"/>
    </row>
    <row r="10" spans="1:7">
      <c r="A10" s="33" t="s">
        <v>39</v>
      </c>
      <c r="B10" s="34" t="s">
        <v>171</v>
      </c>
      <c r="C10" s="116" t="s">
        <v>264</v>
      </c>
      <c r="D10" s="116"/>
      <c r="E10" s="19"/>
      <c r="F10" s="19"/>
      <c r="G10" s="19"/>
    </row>
    <row r="11" spans="1:7" ht="15.75" thickBot="1">
      <c r="A11" s="117" t="s">
        <v>172</v>
      </c>
      <c r="B11" s="117"/>
      <c r="C11" s="117"/>
      <c r="D11" s="117"/>
      <c r="E11" s="19"/>
      <c r="F11" s="19"/>
      <c r="G11" s="19"/>
    </row>
    <row r="12" spans="1:7" ht="16.5" thickTop="1" thickBot="1">
      <c r="A12" s="118" t="s">
        <v>173</v>
      </c>
      <c r="B12" s="118"/>
      <c r="C12" s="38" t="s">
        <v>174</v>
      </c>
      <c r="D12" s="39" t="s">
        <v>175</v>
      </c>
      <c r="E12" s="19"/>
      <c r="F12" s="19"/>
      <c r="G12" s="19"/>
    </row>
    <row r="13" spans="1:7" ht="15.75" thickTop="1">
      <c r="A13" s="119" t="s">
        <v>176</v>
      </c>
      <c r="B13" s="119"/>
      <c r="C13" s="35" t="s">
        <v>177</v>
      </c>
      <c r="D13" s="40">
        <f>RESUMO!D4</f>
        <v>1</v>
      </c>
      <c r="E13" s="19"/>
      <c r="F13" s="19"/>
      <c r="G13" s="19"/>
    </row>
    <row r="14" spans="1:7">
      <c r="A14" s="120"/>
      <c r="B14" s="120"/>
      <c r="C14" s="35"/>
      <c r="D14" s="41"/>
      <c r="E14" s="19"/>
      <c r="F14" s="19"/>
      <c r="G14" s="19"/>
    </row>
    <row r="15" spans="1:7" ht="15.75" thickBot="1">
      <c r="A15" s="117" t="s">
        <v>0</v>
      </c>
      <c r="B15" s="117"/>
      <c r="C15" s="117"/>
      <c r="D15" s="117"/>
      <c r="E15" s="19"/>
      <c r="F15" s="121"/>
      <c r="G15" s="121"/>
    </row>
    <row r="16" spans="1:7" ht="15.75" thickTop="1">
      <c r="A16" s="42" t="s">
        <v>2</v>
      </c>
      <c r="B16" s="19" t="s">
        <v>3</v>
      </c>
      <c r="C16" s="42" t="s">
        <v>4</v>
      </c>
      <c r="D16" s="42" t="s">
        <v>5</v>
      </c>
      <c r="E16" s="19"/>
      <c r="F16" s="19"/>
      <c r="G16" s="19"/>
    </row>
    <row r="17" spans="1:7">
      <c r="A17" s="42">
        <v>1</v>
      </c>
      <c r="B17" s="19" t="s">
        <v>6</v>
      </c>
      <c r="C17" s="43" t="s">
        <v>88</v>
      </c>
      <c r="D17" s="43" t="str">
        <f>A13</f>
        <v>Auxiliar Administrativo</v>
      </c>
      <c r="E17" s="19"/>
      <c r="F17" s="19"/>
      <c r="G17" s="19"/>
    </row>
    <row r="18" spans="1:7">
      <c r="A18" s="42">
        <v>2</v>
      </c>
      <c r="B18" s="19" t="s">
        <v>9</v>
      </c>
      <c r="C18" s="43" t="s">
        <v>178</v>
      </c>
      <c r="D18" s="43" t="s">
        <v>213</v>
      </c>
      <c r="E18" s="19"/>
      <c r="F18" s="19"/>
      <c r="G18" s="19"/>
    </row>
    <row r="19" spans="1:7">
      <c r="A19" s="42">
        <v>3</v>
      </c>
      <c r="B19" s="19" t="s">
        <v>12</v>
      </c>
      <c r="C19" s="43"/>
      <c r="D19" s="44"/>
      <c r="E19" s="19"/>
      <c r="F19" s="19"/>
      <c r="G19" s="19"/>
    </row>
    <row r="20" spans="1:7">
      <c r="A20" s="42">
        <v>4</v>
      </c>
      <c r="B20" s="19" t="s">
        <v>15</v>
      </c>
      <c r="C20" s="43"/>
      <c r="D20" s="43" t="s">
        <v>179</v>
      </c>
      <c r="E20" s="19"/>
      <c r="F20" s="19"/>
      <c r="G20" s="19"/>
    </row>
    <row r="21" spans="1:7">
      <c r="A21" s="42">
        <v>5</v>
      </c>
      <c r="B21" s="19" t="s">
        <v>19</v>
      </c>
      <c r="C21" s="43"/>
      <c r="D21" s="45" t="s">
        <v>180</v>
      </c>
      <c r="E21" s="19"/>
      <c r="F21" s="19"/>
      <c r="G21" s="19"/>
    </row>
    <row r="22" spans="1:7">
      <c r="A22" s="19"/>
      <c r="B22" s="19"/>
      <c r="C22" s="19"/>
      <c r="D22" s="19"/>
      <c r="E22" s="19"/>
      <c r="F22" s="121"/>
      <c r="G22" s="121"/>
    </row>
    <row r="23" spans="1:7">
      <c r="A23" s="114" t="s">
        <v>22</v>
      </c>
      <c r="B23" s="114"/>
      <c r="C23" s="114"/>
      <c r="D23" s="114"/>
      <c r="E23" s="19"/>
      <c r="F23" s="19"/>
      <c r="G23" s="19"/>
    </row>
    <row r="24" spans="1:7">
      <c r="A24" s="42" t="s">
        <v>25</v>
      </c>
      <c r="B24" s="19" t="s">
        <v>26</v>
      </c>
      <c r="C24" s="42" t="s">
        <v>4</v>
      </c>
      <c r="D24" s="42" t="s">
        <v>5</v>
      </c>
      <c r="E24" s="19"/>
      <c r="F24" s="19"/>
      <c r="G24" s="46"/>
    </row>
    <row r="25" spans="1:7">
      <c r="A25" s="42" t="s">
        <v>28</v>
      </c>
      <c r="B25" s="19" t="s">
        <v>29</v>
      </c>
      <c r="C25" s="43"/>
      <c r="D25" s="44">
        <f>D19</f>
        <v>0</v>
      </c>
      <c r="E25" s="19"/>
      <c r="F25" s="19"/>
      <c r="G25" s="46"/>
    </row>
    <row r="26" spans="1:7">
      <c r="A26" s="42" t="s">
        <v>31</v>
      </c>
      <c r="B26" s="19" t="s">
        <v>32</v>
      </c>
      <c r="C26" s="43"/>
      <c r="D26" s="44">
        <v>0</v>
      </c>
      <c r="E26" s="19"/>
      <c r="F26" s="19"/>
      <c r="G26" s="46"/>
    </row>
    <row r="27" spans="1:7">
      <c r="A27" s="42" t="s">
        <v>34</v>
      </c>
      <c r="B27" s="19" t="s">
        <v>35</v>
      </c>
      <c r="C27" s="43"/>
      <c r="D27" s="44">
        <v>0</v>
      </c>
      <c r="E27" s="19"/>
      <c r="F27" s="19"/>
      <c r="G27" s="19"/>
    </row>
    <row r="28" spans="1:7">
      <c r="A28" s="42" t="s">
        <v>36</v>
      </c>
      <c r="B28" s="19" t="s">
        <v>37</v>
      </c>
      <c r="C28" s="43"/>
      <c r="D28" s="44">
        <v>0</v>
      </c>
      <c r="E28" s="19"/>
      <c r="F28" s="19"/>
      <c r="G28" s="19"/>
    </row>
    <row r="29" spans="1:7">
      <c r="A29" s="42" t="s">
        <v>39</v>
      </c>
      <c r="B29" s="19" t="s">
        <v>40</v>
      </c>
      <c r="C29" s="43"/>
      <c r="D29" s="44">
        <v>0</v>
      </c>
      <c r="E29" s="19"/>
      <c r="F29" s="19"/>
      <c r="G29" s="19"/>
    </row>
    <row r="30" spans="1:7">
      <c r="A30" s="42" t="s">
        <v>41</v>
      </c>
      <c r="B30" s="19" t="s">
        <v>42</v>
      </c>
      <c r="C30" s="43"/>
      <c r="D30" s="44">
        <v>0</v>
      </c>
      <c r="E30" s="19"/>
      <c r="F30" s="19"/>
      <c r="G30" s="19"/>
    </row>
    <row r="31" spans="1:7">
      <c r="A31" s="42" t="s">
        <v>44</v>
      </c>
      <c r="B31" s="19"/>
      <c r="C31" s="42"/>
      <c r="D31" s="47">
        <f>TRUNC(SUM(D25:D30),2)</f>
        <v>0</v>
      </c>
      <c r="E31" s="19"/>
      <c r="F31" s="121"/>
      <c r="G31" s="121"/>
    </row>
    <row r="32" spans="1:7">
      <c r="A32" s="19"/>
      <c r="B32" s="19"/>
      <c r="C32" s="19"/>
      <c r="D32" s="19"/>
      <c r="E32" s="19"/>
      <c r="F32" s="19"/>
      <c r="G32" s="19"/>
    </row>
    <row r="33" spans="1:7">
      <c r="A33" s="122" t="s">
        <v>47</v>
      </c>
      <c r="B33" s="122"/>
      <c r="C33" s="122"/>
      <c r="D33" s="122"/>
      <c r="E33" s="19"/>
      <c r="F33" s="19"/>
      <c r="G33" s="46"/>
    </row>
    <row r="34" spans="1:7">
      <c r="A34" s="19"/>
      <c r="B34" s="19"/>
      <c r="C34" s="19"/>
      <c r="D34" s="19"/>
      <c r="E34" s="19"/>
      <c r="F34" s="19"/>
      <c r="G34" s="19"/>
    </row>
    <row r="35" spans="1:7">
      <c r="A35" s="121" t="s">
        <v>49</v>
      </c>
      <c r="B35" s="121"/>
      <c r="C35" s="121"/>
      <c r="D35" s="121"/>
      <c r="E35" s="19"/>
      <c r="F35" s="19"/>
      <c r="G35" s="19"/>
    </row>
    <row r="36" spans="1:7">
      <c r="A36" s="42" t="s">
        <v>51</v>
      </c>
      <c r="B36" s="19" t="s">
        <v>52</v>
      </c>
      <c r="C36" s="42" t="s">
        <v>24</v>
      </c>
      <c r="D36" s="42" t="s">
        <v>5</v>
      </c>
      <c r="E36" s="19"/>
      <c r="F36" s="19"/>
      <c r="G36" s="19"/>
    </row>
    <row r="37" spans="1:7">
      <c r="A37" s="42" t="s">
        <v>28</v>
      </c>
      <c r="B37" s="19" t="s">
        <v>53</v>
      </c>
      <c r="C37" s="48">
        <f>(1/12)</f>
        <v>8.3333333333333329E-2</v>
      </c>
      <c r="D37" s="47">
        <f>TRUNC($D$31*C37,2)</f>
        <v>0</v>
      </c>
      <c r="E37" s="19"/>
      <c r="F37" s="49"/>
      <c r="G37" s="49"/>
    </row>
    <row r="38" spans="1:7">
      <c r="A38" s="42" t="s">
        <v>31</v>
      </c>
      <c r="B38" s="19" t="s">
        <v>54</v>
      </c>
      <c r="C38" s="48">
        <f>(((1+1/3)/12))</f>
        <v>0.1111111111111111</v>
      </c>
      <c r="D38" s="47">
        <f>TRUNC($D$31*C38,2)</f>
        <v>0</v>
      </c>
      <c r="E38" s="19"/>
      <c r="F38" s="49"/>
      <c r="G38" s="49"/>
    </row>
    <row r="39" spans="1:7">
      <c r="A39" s="42" t="s">
        <v>44</v>
      </c>
      <c r="B39" s="19"/>
      <c r="C39" s="19"/>
      <c r="D39" s="47">
        <f>TRUNC((SUM(D37:D38)),2)</f>
        <v>0</v>
      </c>
      <c r="E39" s="19"/>
      <c r="F39" s="49"/>
      <c r="G39" s="49"/>
    </row>
    <row r="40" spans="1:7" ht="15.75" thickBot="1">
      <c r="A40" s="19"/>
      <c r="B40" s="19"/>
      <c r="C40" s="19"/>
      <c r="D40" s="47"/>
      <c r="E40" s="19"/>
      <c r="F40" s="49"/>
      <c r="G40" s="49"/>
    </row>
    <row r="41" spans="1:7" ht="16.5" thickTop="1" thickBot="1">
      <c r="A41" s="125" t="s">
        <v>181</v>
      </c>
      <c r="B41" s="125"/>
      <c r="C41" s="50" t="s">
        <v>182</v>
      </c>
      <c r="D41" s="51">
        <f>D31</f>
        <v>0</v>
      </c>
      <c r="E41" s="19"/>
      <c r="F41" s="49"/>
      <c r="G41" s="49"/>
    </row>
    <row r="42" spans="1:7" ht="16.5" thickTop="1" thickBot="1">
      <c r="A42" s="125"/>
      <c r="B42" s="125"/>
      <c r="C42" s="52" t="s">
        <v>183</v>
      </c>
      <c r="D42" s="51">
        <f>D39</f>
        <v>0</v>
      </c>
      <c r="E42" s="19"/>
      <c r="F42" s="49"/>
      <c r="G42" s="49"/>
    </row>
    <row r="43" spans="1:7" ht="16.5" thickTop="1" thickBot="1">
      <c r="A43" s="125"/>
      <c r="B43" s="125"/>
      <c r="C43" s="50" t="s">
        <v>184</v>
      </c>
      <c r="D43" s="53">
        <f>TRUNC((SUM(D41:D42)),2)</f>
        <v>0</v>
      </c>
      <c r="E43" s="19"/>
      <c r="F43" s="49"/>
      <c r="G43" s="49"/>
    </row>
    <row r="44" spans="1:7" ht="15.75" thickTop="1">
      <c r="A44" s="42"/>
      <c r="B44" s="19"/>
      <c r="C44" s="54"/>
      <c r="D44" s="47"/>
      <c r="E44" s="19"/>
      <c r="F44" s="49"/>
      <c r="G44" s="49"/>
    </row>
    <row r="45" spans="1:7">
      <c r="A45" s="121" t="s">
        <v>63</v>
      </c>
      <c r="B45" s="121"/>
      <c r="C45" s="121"/>
      <c r="D45" s="121"/>
      <c r="E45" s="19"/>
      <c r="F45" s="19"/>
      <c r="G45" s="19"/>
    </row>
    <row r="46" spans="1:7">
      <c r="A46" s="42" t="s">
        <v>64</v>
      </c>
      <c r="B46" s="19" t="s">
        <v>65</v>
      </c>
      <c r="C46" s="42" t="s">
        <v>24</v>
      </c>
      <c r="D46" s="42" t="s">
        <v>66</v>
      </c>
      <c r="E46" s="19"/>
      <c r="F46" s="19"/>
      <c r="G46" s="19"/>
    </row>
    <row r="47" spans="1:7">
      <c r="A47" s="42" t="s">
        <v>28</v>
      </c>
      <c r="B47" s="19" t="s">
        <v>67</v>
      </c>
      <c r="C47" s="48">
        <v>0.2</v>
      </c>
      <c r="D47" s="47">
        <f t="shared" ref="D47:D54" si="0">TRUNC(($D$43*C47),2)</f>
        <v>0</v>
      </c>
      <c r="E47" s="19"/>
      <c r="F47" s="19"/>
      <c r="G47" s="19"/>
    </row>
    <row r="48" spans="1:7">
      <c r="A48" s="42" t="s">
        <v>31</v>
      </c>
      <c r="B48" s="19" t="s">
        <v>68</v>
      </c>
      <c r="C48" s="48">
        <v>2.5000000000000001E-2</v>
      </c>
      <c r="D48" s="47">
        <f t="shared" si="0"/>
        <v>0</v>
      </c>
      <c r="E48" s="19"/>
      <c r="F48" s="19"/>
      <c r="G48" s="19"/>
    </row>
    <row r="49" spans="1:7">
      <c r="A49" s="42" t="s">
        <v>34</v>
      </c>
      <c r="B49" s="19" t="s">
        <v>185</v>
      </c>
      <c r="C49" s="55"/>
      <c r="D49" s="44">
        <f t="shared" si="0"/>
        <v>0</v>
      </c>
      <c r="E49" s="19"/>
      <c r="F49" s="19"/>
      <c r="G49" s="19"/>
    </row>
    <row r="50" spans="1:7">
      <c r="A50" s="42" t="s">
        <v>36</v>
      </c>
      <c r="B50" s="19" t="s">
        <v>70</v>
      </c>
      <c r="C50" s="48">
        <v>1.4999999999999999E-2</v>
      </c>
      <c r="D50" s="47">
        <f t="shared" si="0"/>
        <v>0</v>
      </c>
      <c r="E50" s="19"/>
      <c r="F50" s="19"/>
      <c r="G50" s="19"/>
    </row>
    <row r="51" spans="1:7">
      <c r="A51" s="42" t="s">
        <v>39</v>
      </c>
      <c r="B51" s="19" t="s">
        <v>71</v>
      </c>
      <c r="C51" s="48">
        <v>0.01</v>
      </c>
      <c r="D51" s="47">
        <f t="shared" si="0"/>
        <v>0</v>
      </c>
      <c r="E51" s="19"/>
      <c r="F51" s="19"/>
      <c r="G51" s="19"/>
    </row>
    <row r="52" spans="1:7">
      <c r="A52" s="42" t="s">
        <v>41</v>
      </c>
      <c r="B52" s="19" t="s">
        <v>72</v>
      </c>
      <c r="C52" s="48">
        <v>6.0000000000000001E-3</v>
      </c>
      <c r="D52" s="47">
        <f t="shared" si="0"/>
        <v>0</v>
      </c>
      <c r="E52" s="19"/>
      <c r="F52" s="19"/>
      <c r="G52" s="19"/>
    </row>
    <row r="53" spans="1:7">
      <c r="A53" s="42" t="s">
        <v>73</v>
      </c>
      <c r="B53" s="19" t="s">
        <v>74</v>
      </c>
      <c r="C53" s="48">
        <v>2E-3</v>
      </c>
      <c r="D53" s="47">
        <f t="shared" si="0"/>
        <v>0</v>
      </c>
      <c r="E53" s="19"/>
      <c r="F53" s="19"/>
      <c r="G53" s="19"/>
    </row>
    <row r="54" spans="1:7">
      <c r="A54" s="42" t="s">
        <v>75</v>
      </c>
      <c r="B54" s="19" t="s">
        <v>76</v>
      </c>
      <c r="C54" s="48">
        <v>0.08</v>
      </c>
      <c r="D54" s="47">
        <f t="shared" si="0"/>
        <v>0</v>
      </c>
      <c r="E54" s="19"/>
      <c r="F54" s="19"/>
      <c r="G54" s="19"/>
    </row>
    <row r="55" spans="1:7">
      <c r="A55" s="42" t="s">
        <v>44</v>
      </c>
      <c r="B55" s="19"/>
      <c r="C55" s="54">
        <f>SUM(C47:C54)</f>
        <v>0.33800000000000002</v>
      </c>
      <c r="D55" s="47">
        <f>TRUNC((SUM(D47:D54)),2)</f>
        <v>0</v>
      </c>
      <c r="E55" s="19"/>
      <c r="F55" s="19"/>
      <c r="G55" s="19"/>
    </row>
    <row r="56" spans="1:7">
      <c r="A56" s="42"/>
      <c r="B56" s="19"/>
      <c r="C56" s="54"/>
      <c r="D56" s="47"/>
      <c r="E56" s="19"/>
      <c r="F56" s="19"/>
      <c r="G56" s="19"/>
    </row>
    <row r="57" spans="1:7">
      <c r="A57" s="121" t="s">
        <v>81</v>
      </c>
      <c r="B57" s="121"/>
      <c r="C57" s="121"/>
      <c r="D57" s="121"/>
      <c r="E57" s="19"/>
      <c r="F57" s="19"/>
      <c r="G57" s="19"/>
    </row>
    <row r="58" spans="1:7">
      <c r="A58" s="42" t="s">
        <v>82</v>
      </c>
      <c r="B58" s="19" t="s">
        <v>83</v>
      </c>
      <c r="C58" s="42" t="s">
        <v>4</v>
      </c>
      <c r="D58" s="42" t="s">
        <v>5</v>
      </c>
      <c r="E58" s="19"/>
      <c r="F58" s="19"/>
      <c r="G58" s="19"/>
    </row>
    <row r="59" spans="1:7">
      <c r="A59" s="42" t="s">
        <v>28</v>
      </c>
      <c r="B59" s="19" t="s">
        <v>84</v>
      </c>
      <c r="C59" s="43"/>
      <c r="D59" s="56"/>
      <c r="E59" s="19"/>
      <c r="F59" s="19"/>
      <c r="G59" s="19"/>
    </row>
    <row r="60" spans="1:7">
      <c r="A60" s="42" t="s">
        <v>31</v>
      </c>
      <c r="B60" s="19" t="s">
        <v>85</v>
      </c>
      <c r="C60" s="43"/>
      <c r="D60" s="56"/>
      <c r="E60" s="19"/>
      <c r="F60" s="19"/>
      <c r="G60" s="19"/>
    </row>
    <row r="61" spans="1:7">
      <c r="A61" s="42" t="s">
        <v>34</v>
      </c>
      <c r="B61" s="19" t="s">
        <v>86</v>
      </c>
      <c r="C61" s="43"/>
      <c r="D61" s="56"/>
      <c r="E61" s="19"/>
      <c r="F61" s="19"/>
      <c r="G61" s="19"/>
    </row>
    <row r="62" spans="1:7">
      <c r="A62" s="20" t="s">
        <v>36</v>
      </c>
      <c r="B62" s="57" t="s">
        <v>211</v>
      </c>
      <c r="C62" s="56"/>
      <c r="D62" s="56"/>
      <c r="E62" s="19"/>
      <c r="F62" s="57"/>
      <c r="G62" s="19"/>
    </row>
    <row r="63" spans="1:7">
      <c r="A63" s="42" t="s">
        <v>39</v>
      </c>
      <c r="B63" s="19" t="s">
        <v>186</v>
      </c>
      <c r="C63" s="43"/>
      <c r="D63" s="58"/>
      <c r="E63" s="19"/>
      <c r="F63" s="19"/>
      <c r="G63" s="19"/>
    </row>
    <row r="64" spans="1:7">
      <c r="A64" s="42" t="s">
        <v>41</v>
      </c>
      <c r="B64" s="59" t="s">
        <v>187</v>
      </c>
      <c r="C64" s="56"/>
      <c r="D64" s="58"/>
      <c r="E64" s="19"/>
      <c r="F64" s="19"/>
      <c r="G64" s="19"/>
    </row>
    <row r="65" spans="1:7">
      <c r="A65" s="42" t="s">
        <v>44</v>
      </c>
      <c r="B65" s="19"/>
      <c r="C65" s="19"/>
      <c r="D65" s="60">
        <f>TRUNC((SUM(D59:D64)),2)</f>
        <v>0</v>
      </c>
      <c r="E65" s="19"/>
      <c r="F65" s="19"/>
      <c r="G65" s="19"/>
    </row>
    <row r="66" spans="1:7">
      <c r="A66" s="42"/>
      <c r="B66" s="19"/>
      <c r="C66" s="19"/>
      <c r="D66" s="47"/>
      <c r="E66" s="19"/>
      <c r="F66" s="19"/>
      <c r="G66" s="19"/>
    </row>
    <row r="67" spans="1:7">
      <c r="A67" s="121" t="s">
        <v>91</v>
      </c>
      <c r="B67" s="121"/>
      <c r="C67" s="121"/>
      <c r="D67" s="121"/>
      <c r="E67" s="19"/>
      <c r="F67" s="19"/>
      <c r="G67" s="19"/>
    </row>
    <row r="68" spans="1:7">
      <c r="A68" s="42" t="s">
        <v>92</v>
      </c>
      <c r="B68" s="19" t="s">
        <v>93</v>
      </c>
      <c r="C68" s="42" t="s">
        <v>4</v>
      </c>
      <c r="D68" s="42" t="s">
        <v>5</v>
      </c>
      <c r="E68" s="19"/>
      <c r="F68" s="19"/>
      <c r="G68" s="19"/>
    </row>
    <row r="69" spans="1:7">
      <c r="A69" s="42" t="s">
        <v>51</v>
      </c>
      <c r="B69" s="19" t="s">
        <v>52</v>
      </c>
      <c r="C69" s="42"/>
      <c r="D69" s="47">
        <f>D39</f>
        <v>0</v>
      </c>
      <c r="E69" s="19"/>
      <c r="F69" s="19"/>
      <c r="G69" s="19"/>
    </row>
    <row r="70" spans="1:7">
      <c r="A70" s="42" t="s">
        <v>64</v>
      </c>
      <c r="B70" s="19" t="s">
        <v>65</v>
      </c>
      <c r="C70" s="42"/>
      <c r="D70" s="47">
        <f>D55</f>
        <v>0</v>
      </c>
      <c r="E70" s="19"/>
      <c r="F70" s="19"/>
      <c r="G70" s="19"/>
    </row>
    <row r="71" spans="1:7">
      <c r="A71" s="42" t="s">
        <v>82</v>
      </c>
      <c r="B71" s="19" t="s">
        <v>83</v>
      </c>
      <c r="C71" s="42"/>
      <c r="D71" s="47">
        <f>D65</f>
        <v>0</v>
      </c>
      <c r="E71" s="19"/>
      <c r="F71" s="19"/>
      <c r="G71" s="19"/>
    </row>
    <row r="72" spans="1:7">
      <c r="A72" s="42" t="s">
        <v>44</v>
      </c>
      <c r="B72" s="19"/>
      <c r="C72" s="42"/>
      <c r="D72" s="47">
        <f>TRUNC(SUM(D69:D71),2)</f>
        <v>0</v>
      </c>
      <c r="E72" s="19"/>
      <c r="F72" s="19"/>
      <c r="G72" s="19"/>
    </row>
    <row r="73" spans="1:7">
      <c r="A73" s="19"/>
      <c r="B73" s="19"/>
      <c r="C73" s="19"/>
      <c r="D73" s="19"/>
      <c r="E73" s="19"/>
      <c r="F73" s="19"/>
      <c r="G73" s="19"/>
    </row>
    <row r="74" spans="1:7">
      <c r="A74" s="114" t="s">
        <v>94</v>
      </c>
      <c r="B74" s="114"/>
      <c r="C74" s="114"/>
      <c r="D74" s="114"/>
      <c r="E74" s="19"/>
      <c r="F74" s="19"/>
      <c r="G74" s="19"/>
    </row>
    <row r="75" spans="1:7">
      <c r="A75" s="42" t="s">
        <v>95</v>
      </c>
      <c r="B75" s="19" t="s">
        <v>96</v>
      </c>
      <c r="C75" s="42" t="s">
        <v>24</v>
      </c>
      <c r="D75" s="42" t="s">
        <v>5</v>
      </c>
      <c r="E75" s="19"/>
      <c r="F75" s="19"/>
      <c r="G75" s="19"/>
    </row>
    <row r="76" spans="1:7">
      <c r="A76" s="42" t="s">
        <v>28</v>
      </c>
      <c r="B76" s="19" t="s">
        <v>97</v>
      </c>
      <c r="C76" s="55"/>
      <c r="D76" s="56">
        <f t="shared" ref="D76:D79" si="1">TRUNC(($D$31*C76),2)</f>
        <v>0</v>
      </c>
      <c r="E76" s="19"/>
      <c r="F76" s="19"/>
      <c r="G76" s="19"/>
    </row>
    <row r="77" spans="1:7">
      <c r="A77" s="42" t="s">
        <v>31</v>
      </c>
      <c r="B77" s="19" t="s">
        <v>98</v>
      </c>
      <c r="C77" s="61">
        <v>0.08</v>
      </c>
      <c r="D77" s="60">
        <f>TRUNC(($D$76*C77),2)</f>
        <v>0</v>
      </c>
      <c r="E77" s="19"/>
      <c r="F77" s="19"/>
      <c r="G77" s="19"/>
    </row>
    <row r="78" spans="1:7" ht="30">
      <c r="A78" s="42" t="s">
        <v>34</v>
      </c>
      <c r="B78" s="62" t="s">
        <v>99</v>
      </c>
      <c r="C78" s="63"/>
      <c r="D78" s="56">
        <f t="shared" si="1"/>
        <v>0</v>
      </c>
      <c r="E78" s="19"/>
      <c r="F78" s="19"/>
      <c r="G78" s="19"/>
    </row>
    <row r="79" spans="1:7">
      <c r="A79" s="42" t="s">
        <v>36</v>
      </c>
      <c r="B79" s="19" t="s">
        <v>100</v>
      </c>
      <c r="C79" s="64"/>
      <c r="D79" s="65">
        <f t="shared" si="1"/>
        <v>0</v>
      </c>
      <c r="E79" s="19"/>
      <c r="F79" s="19"/>
      <c r="G79" s="19"/>
    </row>
    <row r="80" spans="1:7" ht="30">
      <c r="A80" s="42" t="s">
        <v>39</v>
      </c>
      <c r="B80" s="62" t="s">
        <v>188</v>
      </c>
      <c r="C80" s="63"/>
      <c r="D80" s="56">
        <f>TRUNC(($D$79*C80),2)</f>
        <v>0</v>
      </c>
      <c r="E80" s="19"/>
      <c r="F80" s="19"/>
      <c r="G80" s="19"/>
    </row>
    <row r="81" spans="1:7" ht="30">
      <c r="A81" s="42" t="s">
        <v>41</v>
      </c>
      <c r="B81" s="62" t="s">
        <v>101</v>
      </c>
      <c r="C81" s="63"/>
      <c r="D81" s="56">
        <f>TRUNC(($D$31*C81),2)</f>
        <v>0</v>
      </c>
      <c r="E81" s="19"/>
      <c r="F81" s="19"/>
      <c r="G81" s="19"/>
    </row>
    <row r="82" spans="1:7">
      <c r="A82" s="42" t="s">
        <v>44</v>
      </c>
      <c r="B82" s="19"/>
      <c r="C82" s="61">
        <f>SUM(C76:C81)</f>
        <v>0.08</v>
      </c>
      <c r="D82" s="60">
        <f>TRUNC((SUM(D76:D81)),2)</f>
        <v>0</v>
      </c>
      <c r="E82" s="19"/>
      <c r="F82" s="19"/>
      <c r="G82" s="19"/>
    </row>
    <row r="83" spans="1:7" ht="15.75" thickBot="1">
      <c r="A83" s="42"/>
      <c r="B83" s="19"/>
      <c r="C83" s="19"/>
      <c r="D83" s="47"/>
      <c r="E83" s="19"/>
      <c r="F83" s="19"/>
      <c r="G83" s="19"/>
    </row>
    <row r="84" spans="1:7" ht="16.5" thickTop="1" thickBot="1">
      <c r="A84" s="125" t="s">
        <v>189</v>
      </c>
      <c r="B84" s="125"/>
      <c r="C84" s="50" t="s">
        <v>182</v>
      </c>
      <c r="D84" s="51">
        <f>D31</f>
        <v>0</v>
      </c>
      <c r="E84" s="19"/>
      <c r="F84" s="19"/>
      <c r="G84" s="19"/>
    </row>
    <row r="85" spans="1:7" ht="16.5" thickTop="1" thickBot="1">
      <c r="A85" s="125"/>
      <c r="B85" s="125"/>
      <c r="C85" s="52" t="s">
        <v>190</v>
      </c>
      <c r="D85" s="51">
        <f>D72</f>
        <v>0</v>
      </c>
      <c r="E85" s="19"/>
      <c r="F85" s="19"/>
      <c r="G85" s="19"/>
    </row>
    <row r="86" spans="1:7" ht="16.5" thickTop="1" thickBot="1">
      <c r="A86" s="125"/>
      <c r="B86" s="125"/>
      <c r="C86" s="50" t="s">
        <v>191</v>
      </c>
      <c r="D86" s="51">
        <f>D82</f>
        <v>0</v>
      </c>
      <c r="E86" s="19"/>
      <c r="F86" s="19"/>
      <c r="G86" s="19"/>
    </row>
    <row r="87" spans="1:7" ht="16.5" thickTop="1" thickBot="1">
      <c r="A87" s="125"/>
      <c r="B87" s="125"/>
      <c r="C87" s="52" t="s">
        <v>184</v>
      </c>
      <c r="D87" s="53">
        <f>TRUNC((SUM(D84:D86)),2)</f>
        <v>0</v>
      </c>
      <c r="E87" s="19"/>
      <c r="F87" s="19"/>
      <c r="G87" s="19"/>
    </row>
    <row r="88" spans="1:7" ht="15.75" thickTop="1">
      <c r="A88" s="42"/>
      <c r="B88" s="19"/>
      <c r="C88" s="19"/>
      <c r="D88" s="47"/>
      <c r="E88" s="19"/>
      <c r="F88" s="19"/>
      <c r="G88" s="19"/>
    </row>
    <row r="89" spans="1:7">
      <c r="A89" s="123" t="s">
        <v>113</v>
      </c>
      <c r="B89" s="123"/>
      <c r="C89" s="123"/>
      <c r="D89" s="123"/>
      <c r="E89" s="19"/>
      <c r="F89" s="19"/>
      <c r="G89" s="19"/>
    </row>
    <row r="90" spans="1:7">
      <c r="A90" s="121" t="s">
        <v>114</v>
      </c>
      <c r="B90" s="121"/>
      <c r="C90" s="121"/>
      <c r="D90" s="121"/>
      <c r="E90" s="19"/>
      <c r="F90" s="19"/>
      <c r="G90" s="19"/>
    </row>
    <row r="91" spans="1:7">
      <c r="A91" s="42" t="s">
        <v>115</v>
      </c>
      <c r="B91" s="19" t="s">
        <v>116</v>
      </c>
      <c r="C91" s="42" t="s">
        <v>24</v>
      </c>
      <c r="D91" s="42" t="s">
        <v>5</v>
      </c>
      <c r="E91" s="19"/>
      <c r="F91" s="19"/>
      <c r="G91" s="19"/>
    </row>
    <row r="92" spans="1:7">
      <c r="A92" s="42" t="s">
        <v>28</v>
      </c>
      <c r="B92" s="19" t="s">
        <v>192</v>
      </c>
      <c r="C92" s="61">
        <f>(((1+1/3)/12)/12)+((1/12)/12)</f>
        <v>1.6203703703703703E-2</v>
      </c>
      <c r="D92" s="47">
        <f t="shared" ref="D92:D96" si="2">TRUNC(($D$87*C92),2)</f>
        <v>0</v>
      </c>
      <c r="E92" s="19"/>
      <c r="F92" s="19"/>
      <c r="G92" s="19"/>
    </row>
    <row r="93" spans="1:7">
      <c r="A93" s="42" t="s">
        <v>31</v>
      </c>
      <c r="B93" s="19" t="s">
        <v>119</v>
      </c>
      <c r="C93" s="55"/>
      <c r="D93" s="56">
        <f t="shared" si="2"/>
        <v>0</v>
      </c>
      <c r="E93" s="19"/>
      <c r="F93" s="19"/>
      <c r="G93" s="19"/>
    </row>
    <row r="94" spans="1:7">
      <c r="A94" s="42" t="s">
        <v>34</v>
      </c>
      <c r="B94" s="19" t="s">
        <v>120</v>
      </c>
      <c r="C94" s="55"/>
      <c r="D94" s="56">
        <f t="shared" si="2"/>
        <v>0</v>
      </c>
      <c r="E94" s="19"/>
      <c r="F94" s="19"/>
      <c r="G94" s="19"/>
    </row>
    <row r="95" spans="1:7" ht="30">
      <c r="A95" s="20" t="s">
        <v>36</v>
      </c>
      <c r="B95" s="62" t="s">
        <v>121</v>
      </c>
      <c r="C95" s="63"/>
      <c r="D95" s="56">
        <f t="shared" si="2"/>
        <v>0</v>
      </c>
      <c r="E95" s="19"/>
      <c r="F95" s="19"/>
      <c r="G95" s="19"/>
    </row>
    <row r="96" spans="1:7">
      <c r="A96" s="42" t="s">
        <v>39</v>
      </c>
      <c r="B96" s="19" t="s">
        <v>122</v>
      </c>
      <c r="C96" s="55"/>
      <c r="D96" s="56">
        <f t="shared" si="2"/>
        <v>0</v>
      </c>
      <c r="E96" s="19"/>
      <c r="F96" s="19"/>
      <c r="G96" s="19"/>
    </row>
    <row r="97" spans="1:7">
      <c r="A97" s="42" t="s">
        <v>41</v>
      </c>
      <c r="B97" s="62" t="s">
        <v>193</v>
      </c>
      <c r="C97" s="66"/>
      <c r="D97" s="56">
        <f>TRUNC($D$87*C97)</f>
        <v>0</v>
      </c>
      <c r="E97" s="19"/>
      <c r="F97" s="19"/>
      <c r="G97" s="19"/>
    </row>
    <row r="98" spans="1:7">
      <c r="A98" s="42" t="s">
        <v>44</v>
      </c>
      <c r="B98" s="19"/>
      <c r="C98" s="61">
        <f>SUM(C92:C97)</f>
        <v>1.6203703703703703E-2</v>
      </c>
      <c r="D98" s="47">
        <f>TRUNC((SUM(D92:D97)),2)</f>
        <v>0</v>
      </c>
      <c r="E98" s="19"/>
      <c r="F98" s="19"/>
      <c r="G98" s="19"/>
    </row>
    <row r="99" spans="1:7">
      <c r="A99" s="42"/>
      <c r="B99" s="19"/>
      <c r="C99" s="42"/>
      <c r="D99" s="47"/>
      <c r="E99" s="19"/>
      <c r="F99" s="19"/>
      <c r="G99" s="19"/>
    </row>
    <row r="100" spans="1:7">
      <c r="A100" s="121" t="s">
        <v>130</v>
      </c>
      <c r="B100" s="121"/>
      <c r="C100" s="121"/>
      <c r="D100" s="121"/>
      <c r="E100" s="19"/>
      <c r="F100" s="19"/>
      <c r="G100" s="19"/>
    </row>
    <row r="101" spans="1:7">
      <c r="A101" s="42" t="s">
        <v>131</v>
      </c>
      <c r="B101" s="19" t="s">
        <v>132</v>
      </c>
      <c r="C101" s="42" t="s">
        <v>4</v>
      </c>
      <c r="D101" s="42" t="s">
        <v>5</v>
      </c>
      <c r="E101" s="19"/>
      <c r="F101" s="19"/>
      <c r="G101" s="19"/>
    </row>
    <row r="102" spans="1:7" ht="90">
      <c r="A102" s="20" t="s">
        <v>28</v>
      </c>
      <c r="B102" s="67" t="s">
        <v>133</v>
      </c>
      <c r="C102" s="68" t="s">
        <v>194</v>
      </c>
      <c r="D102" s="69" t="s">
        <v>195</v>
      </c>
      <c r="E102" s="19"/>
      <c r="F102" s="19"/>
      <c r="G102" s="19"/>
    </row>
    <row r="103" spans="1:7">
      <c r="A103" s="42" t="s">
        <v>44</v>
      </c>
      <c r="B103" s="19"/>
      <c r="C103" s="42"/>
      <c r="D103" s="70" t="str">
        <f>D102</f>
        <v>*=TRUNCAR(($D$86/220)*(1*(365/12))/2)</v>
      </c>
      <c r="E103" s="19"/>
      <c r="F103" s="19"/>
      <c r="G103" s="19"/>
    </row>
    <row r="104" spans="1:7">
      <c r="A104" s="19"/>
      <c r="B104" s="19"/>
      <c r="C104" s="19"/>
      <c r="D104" s="19"/>
      <c r="E104" s="19"/>
      <c r="F104" s="19"/>
      <c r="G104" s="19"/>
    </row>
    <row r="105" spans="1:7">
      <c r="A105" s="121" t="s">
        <v>134</v>
      </c>
      <c r="B105" s="121"/>
      <c r="C105" s="121"/>
      <c r="D105" s="121"/>
      <c r="E105" s="19"/>
      <c r="F105" s="19"/>
      <c r="G105" s="19"/>
    </row>
    <row r="106" spans="1:7">
      <c r="A106" s="42" t="s">
        <v>135</v>
      </c>
      <c r="B106" s="19" t="s">
        <v>136</v>
      </c>
      <c r="C106" s="42" t="s">
        <v>4</v>
      </c>
      <c r="D106" s="42" t="s">
        <v>5</v>
      </c>
      <c r="E106" s="19"/>
      <c r="F106" s="19"/>
      <c r="G106" s="19"/>
    </row>
    <row r="107" spans="1:7">
      <c r="A107" s="42" t="s">
        <v>115</v>
      </c>
      <c r="B107" s="19" t="s">
        <v>116</v>
      </c>
      <c r="C107" s="19"/>
      <c r="D107" s="44">
        <f>D98</f>
        <v>0</v>
      </c>
      <c r="E107" s="19"/>
      <c r="F107" s="19"/>
      <c r="G107" s="19"/>
    </row>
    <row r="108" spans="1:7">
      <c r="A108" s="42" t="s">
        <v>131</v>
      </c>
      <c r="B108" s="19" t="s">
        <v>137</v>
      </c>
      <c r="C108" s="19"/>
      <c r="D108" s="71" t="str">
        <f>Submódulo4.260_812010265979[[#Totals],[Valor]]</f>
        <v>*=TRUNCAR(($D$86/220)*(1*(365/12))/2)</v>
      </c>
      <c r="E108" s="19"/>
      <c r="F108" s="19"/>
      <c r="G108" s="19"/>
    </row>
    <row r="109" spans="1:7" ht="75">
      <c r="A109" s="20" t="s">
        <v>44</v>
      </c>
      <c r="B109" s="57"/>
      <c r="C109" s="68" t="s">
        <v>196</v>
      </c>
      <c r="D109" s="60">
        <f>TRUNC((SUM(D107:D108)),2)</f>
        <v>0</v>
      </c>
      <c r="E109" s="19"/>
      <c r="F109" s="19"/>
      <c r="G109" s="19"/>
    </row>
    <row r="110" spans="1:7">
      <c r="A110" s="19"/>
      <c r="B110" s="19"/>
      <c r="C110" s="19"/>
      <c r="D110" s="19"/>
      <c r="E110" s="19"/>
      <c r="F110" s="19"/>
      <c r="G110" s="19"/>
    </row>
    <row r="111" spans="1:7">
      <c r="A111" s="114" t="s">
        <v>138</v>
      </c>
      <c r="B111" s="114"/>
      <c r="C111" s="114"/>
      <c r="D111" s="114"/>
      <c r="E111" s="19"/>
      <c r="F111" s="19"/>
      <c r="G111" s="19"/>
    </row>
    <row r="112" spans="1:7">
      <c r="A112" s="42" t="s">
        <v>139</v>
      </c>
      <c r="B112" s="19" t="s">
        <v>140</v>
      </c>
      <c r="C112" s="42" t="s">
        <v>4</v>
      </c>
      <c r="D112" s="42" t="s">
        <v>5</v>
      </c>
      <c r="E112" s="19"/>
      <c r="F112" s="19"/>
      <c r="G112" s="19"/>
    </row>
    <row r="113" spans="1:7">
      <c r="A113" s="42" t="s">
        <v>28</v>
      </c>
      <c r="B113" s="19" t="s">
        <v>197</v>
      </c>
      <c r="C113" s="19"/>
      <c r="D113" s="44">
        <f>UNIFORMES!G29</f>
        <v>0</v>
      </c>
      <c r="E113" s="19"/>
      <c r="F113" s="19"/>
      <c r="G113" s="19"/>
    </row>
    <row r="114" spans="1:7">
      <c r="A114" s="42" t="s">
        <v>31</v>
      </c>
      <c r="B114" s="19" t="s">
        <v>198</v>
      </c>
      <c r="C114" s="19"/>
      <c r="D114" s="44"/>
      <c r="E114" s="19"/>
      <c r="F114" s="19"/>
      <c r="G114" s="19"/>
    </row>
    <row r="115" spans="1:7">
      <c r="A115" s="42" t="s">
        <v>34</v>
      </c>
      <c r="B115" s="19" t="s">
        <v>142</v>
      </c>
      <c r="C115" s="19"/>
      <c r="D115" s="44"/>
      <c r="E115" s="19"/>
      <c r="F115" s="19"/>
      <c r="G115" s="19"/>
    </row>
    <row r="116" spans="1:7">
      <c r="A116" s="42" t="s">
        <v>36</v>
      </c>
      <c r="B116" s="19" t="s">
        <v>143</v>
      </c>
      <c r="C116" s="19"/>
      <c r="D116" s="44"/>
      <c r="E116" s="19"/>
      <c r="F116" s="19"/>
      <c r="G116" s="19"/>
    </row>
    <row r="117" spans="1:7">
      <c r="A117" s="42" t="s">
        <v>39</v>
      </c>
      <c r="B117" s="19" t="s">
        <v>42</v>
      </c>
      <c r="C117" s="19"/>
      <c r="D117" s="44">
        <f>H116</f>
        <v>0</v>
      </c>
      <c r="E117" s="19"/>
      <c r="F117" s="19"/>
      <c r="G117" s="19"/>
    </row>
    <row r="118" spans="1:7">
      <c r="A118" s="42" t="s">
        <v>44</v>
      </c>
      <c r="B118" s="19"/>
      <c r="C118" s="19"/>
      <c r="D118" s="47">
        <f>TRUNC(SUM((D113:D117)),2)</f>
        <v>0</v>
      </c>
      <c r="E118" s="19"/>
      <c r="F118" s="19"/>
      <c r="G118" s="19"/>
    </row>
    <row r="119" spans="1:7" ht="15.75" thickBot="1">
      <c r="A119" s="19"/>
      <c r="B119" s="19"/>
      <c r="C119" s="19"/>
      <c r="D119" s="19"/>
      <c r="E119" s="19"/>
      <c r="F119" s="19"/>
      <c r="G119" s="19"/>
    </row>
    <row r="120" spans="1:7" ht="16.5" thickTop="1" thickBot="1">
      <c r="A120" s="125" t="s">
        <v>199</v>
      </c>
      <c r="B120" s="125"/>
      <c r="C120" s="50" t="s">
        <v>182</v>
      </c>
      <c r="D120" s="51">
        <f>D31</f>
        <v>0</v>
      </c>
      <c r="E120" s="19"/>
      <c r="F120" s="19"/>
      <c r="G120" s="19"/>
    </row>
    <row r="121" spans="1:7" ht="16.5" thickTop="1" thickBot="1">
      <c r="A121" s="125"/>
      <c r="B121" s="125"/>
      <c r="C121" s="52" t="s">
        <v>190</v>
      </c>
      <c r="D121" s="51">
        <f>D72</f>
        <v>0</v>
      </c>
      <c r="E121" s="19"/>
      <c r="F121" s="19"/>
      <c r="G121" s="19"/>
    </row>
    <row r="122" spans="1:7" ht="16.5" thickTop="1" thickBot="1">
      <c r="A122" s="125"/>
      <c r="B122" s="125"/>
      <c r="C122" s="50" t="s">
        <v>191</v>
      </c>
      <c r="D122" s="51">
        <f>D82</f>
        <v>0</v>
      </c>
      <c r="E122" s="19"/>
      <c r="F122" s="19"/>
      <c r="G122" s="19"/>
    </row>
    <row r="123" spans="1:7" ht="16.5" thickTop="1" thickBot="1">
      <c r="A123" s="125"/>
      <c r="B123" s="125"/>
      <c r="C123" s="52" t="s">
        <v>200</v>
      </c>
      <c r="D123" s="51">
        <f>D109</f>
        <v>0</v>
      </c>
      <c r="E123" s="19"/>
      <c r="F123" s="19"/>
      <c r="G123" s="19"/>
    </row>
    <row r="124" spans="1:7" ht="16.5" thickTop="1" thickBot="1">
      <c r="A124" s="125"/>
      <c r="B124" s="125"/>
      <c r="C124" s="50" t="s">
        <v>201</v>
      </c>
      <c r="D124" s="51">
        <f>D118</f>
        <v>0</v>
      </c>
      <c r="E124" s="19"/>
      <c r="F124" s="19"/>
      <c r="G124" s="19"/>
    </row>
    <row r="125" spans="1:7" ht="16.5" thickTop="1" thickBot="1">
      <c r="A125" s="125"/>
      <c r="B125" s="125"/>
      <c r="C125" s="52" t="s">
        <v>184</v>
      </c>
      <c r="D125" s="53">
        <f>TRUNC((SUM(D120:D124)),2)</f>
        <v>0</v>
      </c>
      <c r="E125" s="19"/>
      <c r="F125" s="19"/>
      <c r="G125" s="19"/>
    </row>
    <row r="126" spans="1:7" ht="15.75" thickTop="1">
      <c r="A126" s="19"/>
      <c r="B126" s="19"/>
      <c r="C126" s="19"/>
      <c r="D126" s="19"/>
      <c r="E126" s="19"/>
      <c r="F126" s="19"/>
      <c r="G126" s="19"/>
    </row>
    <row r="127" spans="1:7">
      <c r="A127" s="114" t="s">
        <v>150</v>
      </c>
      <c r="B127" s="114"/>
      <c r="C127" s="114"/>
      <c r="D127" s="114"/>
      <c r="E127" s="19"/>
      <c r="F127" s="19"/>
      <c r="G127" s="19"/>
    </row>
    <row r="128" spans="1:7" ht="15.75" thickBot="1">
      <c r="A128" s="42" t="s">
        <v>151</v>
      </c>
      <c r="B128" s="19" t="s">
        <v>152</v>
      </c>
      <c r="C128" s="42" t="s">
        <v>24</v>
      </c>
      <c r="D128" s="42" t="s">
        <v>5</v>
      </c>
      <c r="E128" s="19"/>
      <c r="F128" s="124" t="s">
        <v>202</v>
      </c>
      <c r="G128" s="124"/>
    </row>
    <row r="129" spans="1:7" ht="15.75" thickTop="1">
      <c r="A129" s="42" t="s">
        <v>28</v>
      </c>
      <c r="B129" s="19" t="s">
        <v>153</v>
      </c>
      <c r="C129" s="55"/>
      <c r="D129" s="44">
        <f>TRUNC(($D$125*C129),2)</f>
        <v>0</v>
      </c>
      <c r="E129" s="19"/>
      <c r="F129" s="72" t="s">
        <v>203</v>
      </c>
      <c r="G129" s="63">
        <f>C131</f>
        <v>8.6499999999999994E-2</v>
      </c>
    </row>
    <row r="130" spans="1:7" ht="15.75" thickBot="1">
      <c r="A130" s="42" t="s">
        <v>31</v>
      </c>
      <c r="B130" s="19" t="s">
        <v>45</v>
      </c>
      <c r="C130" s="55"/>
      <c r="D130" s="44">
        <f>TRUNC((C130*(D125+D129)),2)</f>
        <v>0</v>
      </c>
      <c r="E130" s="19"/>
      <c r="F130" s="73" t="s">
        <v>204</v>
      </c>
      <c r="G130" s="74">
        <f>TRUNC(SUM(D125,D129,D130),2)</f>
        <v>0</v>
      </c>
    </row>
    <row r="131" spans="1:7" ht="15.75" thickTop="1">
      <c r="A131" s="42" t="s">
        <v>34</v>
      </c>
      <c r="B131" s="19" t="s">
        <v>154</v>
      </c>
      <c r="C131" s="55">
        <f>SUM(C132:C134)</f>
        <v>8.6499999999999994E-2</v>
      </c>
      <c r="D131" s="44">
        <f>TRUNC((SUM(D132:D134)),2)</f>
        <v>0</v>
      </c>
      <c r="E131" s="19"/>
      <c r="F131" s="72" t="s">
        <v>205</v>
      </c>
      <c r="G131" s="75">
        <f>(100-8.65)/100</f>
        <v>0.91349999999999998</v>
      </c>
    </row>
    <row r="132" spans="1:7" ht="15.75" thickBot="1">
      <c r="A132" s="42"/>
      <c r="B132" s="19" t="s">
        <v>206</v>
      </c>
      <c r="C132" s="55">
        <v>6.4999999999999997E-3</v>
      </c>
      <c r="D132" s="44">
        <f t="shared" ref="D132:D134" si="3">TRUNC(($G$132*C132),2)</f>
        <v>0</v>
      </c>
      <c r="E132" s="19"/>
      <c r="F132" s="73" t="s">
        <v>202</v>
      </c>
      <c r="G132" s="74">
        <f>TRUNC((G130/G131),2)</f>
        <v>0</v>
      </c>
    </row>
    <row r="133" spans="1:7" ht="15.75" thickTop="1">
      <c r="A133" s="42"/>
      <c r="B133" s="19" t="s">
        <v>207</v>
      </c>
      <c r="C133" s="55">
        <v>0.03</v>
      </c>
      <c r="D133" s="44">
        <f t="shared" si="3"/>
        <v>0</v>
      </c>
      <c r="E133" s="19"/>
      <c r="F133" s="19"/>
      <c r="G133" s="19"/>
    </row>
    <row r="134" spans="1:7">
      <c r="A134" s="42"/>
      <c r="B134" s="19" t="s">
        <v>208</v>
      </c>
      <c r="C134" s="55">
        <v>0.05</v>
      </c>
      <c r="D134" s="44">
        <f t="shared" si="3"/>
        <v>0</v>
      </c>
      <c r="E134" s="19"/>
      <c r="F134" s="19"/>
      <c r="G134" s="19"/>
    </row>
    <row r="135" spans="1:7">
      <c r="A135" s="42" t="s">
        <v>44</v>
      </c>
      <c r="B135" s="19"/>
      <c r="C135" s="42"/>
      <c r="D135" s="47">
        <f>TRUNC(SUM(D129:D131),2)</f>
        <v>0</v>
      </c>
      <c r="E135" s="19"/>
      <c r="F135" s="19"/>
      <c r="G135" s="19"/>
    </row>
    <row r="136" spans="1:7">
      <c r="A136" s="42"/>
      <c r="B136" s="19"/>
      <c r="C136" s="42"/>
      <c r="D136" s="47"/>
      <c r="E136" s="19"/>
      <c r="F136" s="19"/>
      <c r="G136" s="19"/>
    </row>
    <row r="137" spans="1:7">
      <c r="A137" s="19"/>
      <c r="B137" s="19"/>
      <c r="C137" s="19"/>
      <c r="D137" s="19"/>
      <c r="E137" s="19"/>
      <c r="F137" s="19"/>
      <c r="G137" s="19"/>
    </row>
    <row r="138" spans="1:7">
      <c r="A138" s="114" t="s">
        <v>158</v>
      </c>
      <c r="B138" s="114"/>
      <c r="C138" s="114"/>
      <c r="D138" s="114"/>
      <c r="E138" s="19"/>
      <c r="F138" s="19"/>
      <c r="G138" s="19"/>
    </row>
    <row r="139" spans="1:7">
      <c r="A139" s="42" t="s">
        <v>2</v>
      </c>
      <c r="B139" s="42" t="s">
        <v>159</v>
      </c>
      <c r="C139" s="42" t="s">
        <v>88</v>
      </c>
      <c r="D139" s="42" t="s">
        <v>5</v>
      </c>
      <c r="E139" s="19"/>
      <c r="F139" s="19"/>
      <c r="G139" s="19"/>
    </row>
    <row r="140" spans="1:7">
      <c r="A140" s="42" t="s">
        <v>28</v>
      </c>
      <c r="B140" s="19" t="s">
        <v>22</v>
      </c>
      <c r="C140" s="19"/>
      <c r="D140" s="47">
        <f>D31</f>
        <v>0</v>
      </c>
      <c r="E140" s="19"/>
      <c r="F140" s="19"/>
      <c r="G140" s="19"/>
    </row>
    <row r="141" spans="1:7">
      <c r="A141" s="42" t="s">
        <v>31</v>
      </c>
      <c r="B141" s="19" t="s">
        <v>47</v>
      </c>
      <c r="C141" s="19"/>
      <c r="D141" s="47">
        <f>D72</f>
        <v>0</v>
      </c>
      <c r="E141" s="19"/>
      <c r="F141" s="19"/>
      <c r="G141" s="19"/>
    </row>
    <row r="142" spans="1:7">
      <c r="A142" s="42" t="s">
        <v>34</v>
      </c>
      <c r="B142" s="19" t="s">
        <v>94</v>
      </c>
      <c r="C142" s="19"/>
      <c r="D142" s="47">
        <f>D82</f>
        <v>0</v>
      </c>
      <c r="E142" s="19"/>
      <c r="F142" s="19"/>
      <c r="G142" s="19"/>
    </row>
    <row r="143" spans="1:7">
      <c r="A143" s="42" t="s">
        <v>36</v>
      </c>
      <c r="B143" s="19" t="s">
        <v>160</v>
      </c>
      <c r="C143" s="19"/>
      <c r="D143" s="47">
        <f>D109</f>
        <v>0</v>
      </c>
      <c r="E143" s="19"/>
      <c r="F143" s="19"/>
      <c r="G143" s="19"/>
    </row>
    <row r="144" spans="1:7">
      <c r="A144" s="42" t="s">
        <v>39</v>
      </c>
      <c r="B144" s="19" t="s">
        <v>138</v>
      </c>
      <c r="C144" s="19"/>
      <c r="D144" s="47">
        <f>D118</f>
        <v>0</v>
      </c>
      <c r="E144" s="19"/>
      <c r="F144" s="19"/>
      <c r="G144" s="19"/>
    </row>
    <row r="145" spans="1:7">
      <c r="A145" s="19"/>
      <c r="B145" s="76" t="s">
        <v>161</v>
      </c>
      <c r="C145" s="19"/>
      <c r="D145" s="47">
        <f>TRUNC(SUM(D140:D144),2)</f>
        <v>0</v>
      </c>
      <c r="E145" s="19"/>
      <c r="F145" s="19"/>
      <c r="G145" s="19"/>
    </row>
    <row r="146" spans="1:7">
      <c r="A146" s="42" t="s">
        <v>41</v>
      </c>
      <c r="B146" s="19" t="s">
        <v>150</v>
      </c>
      <c r="C146" s="19"/>
      <c r="D146" s="47">
        <f>D135</f>
        <v>0</v>
      </c>
      <c r="E146" s="19"/>
      <c r="F146" s="19"/>
      <c r="G146" s="19"/>
    </row>
    <row r="147" spans="1:7">
      <c r="A147" s="77"/>
      <c r="B147" s="78" t="s">
        <v>209</v>
      </c>
      <c r="C147" s="77"/>
      <c r="D147" s="79">
        <f>TRUNC((SUM(D140:D144)+D146),2)</f>
        <v>0</v>
      </c>
      <c r="E147" s="19"/>
      <c r="F147" s="19"/>
      <c r="G147" s="19"/>
    </row>
  </sheetData>
  <mergeCells count="33">
    <mergeCell ref="A127:D127"/>
    <mergeCell ref="F128:G128"/>
    <mergeCell ref="A138:D138"/>
    <mergeCell ref="A89:D89"/>
    <mergeCell ref="A90:D90"/>
    <mergeCell ref="A100:D100"/>
    <mergeCell ref="A105:D105"/>
    <mergeCell ref="A111:D111"/>
    <mergeCell ref="A120:B125"/>
    <mergeCell ref="A41:B43"/>
    <mergeCell ref="A45:D45"/>
    <mergeCell ref="A57:D57"/>
    <mergeCell ref="A67:D67"/>
    <mergeCell ref="A74:D74"/>
    <mergeCell ref="A84:B87"/>
    <mergeCell ref="F15:G15"/>
    <mergeCell ref="F22:G22"/>
    <mergeCell ref="A23:D23"/>
    <mergeCell ref="F31:G31"/>
    <mergeCell ref="A33:D33"/>
    <mergeCell ref="A35:D35"/>
    <mergeCell ref="C10:D10"/>
    <mergeCell ref="A11:D11"/>
    <mergeCell ref="A12:B12"/>
    <mergeCell ref="A13:B13"/>
    <mergeCell ref="A14:B14"/>
    <mergeCell ref="A15:D15"/>
    <mergeCell ref="A2:D2"/>
    <mergeCell ref="A3:D3"/>
    <mergeCell ref="A6:D6"/>
    <mergeCell ref="C7:D7"/>
    <mergeCell ref="C8:D8"/>
    <mergeCell ref="C9:D9"/>
  </mergeCells>
  <pageMargins left="0.75" right="0.75" top="1" bottom="1" header="0.5" footer="0.5"/>
  <pageSetup paperSize="9" orientation="landscape"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47"/>
  <sheetViews>
    <sheetView topLeftCell="A112" workbookViewId="0">
      <selection activeCell="F138" sqref="F138"/>
    </sheetView>
  </sheetViews>
  <sheetFormatPr defaultColWidth="9.140625" defaultRowHeight="15"/>
  <cols>
    <col min="1" max="1" width="10.85546875" customWidth="1"/>
    <col min="2" max="2" width="55.140625" customWidth="1"/>
    <col min="3" max="3" width="26.28515625" customWidth="1"/>
    <col min="4" max="4" width="33.85546875" customWidth="1"/>
    <col min="6" max="6" width="21.42578125" customWidth="1"/>
    <col min="7" max="7" width="14.5703125" customWidth="1"/>
  </cols>
  <sheetData>
    <row r="1" spans="1:7">
      <c r="A1" s="19"/>
      <c r="B1" s="19"/>
      <c r="C1" s="19"/>
      <c r="D1" s="19"/>
      <c r="E1" s="19"/>
      <c r="F1" s="19"/>
      <c r="G1" s="19"/>
    </row>
    <row r="2" spans="1:7" ht="18.75">
      <c r="A2" s="112" t="s">
        <v>163</v>
      </c>
      <c r="B2" s="112"/>
      <c r="C2" s="112"/>
      <c r="D2" s="112"/>
      <c r="E2" s="19"/>
      <c r="F2" s="19"/>
      <c r="G2" s="19"/>
    </row>
    <row r="3" spans="1:7">
      <c r="A3" s="113" t="s">
        <v>263</v>
      </c>
      <c r="B3" s="113"/>
      <c r="C3" s="113"/>
      <c r="D3" s="113"/>
      <c r="E3" s="19"/>
      <c r="F3" s="19"/>
      <c r="G3" s="19"/>
    </row>
    <row r="4" spans="1:7">
      <c r="A4" s="26" t="s">
        <v>164</v>
      </c>
      <c r="B4" s="27"/>
      <c r="C4" s="28"/>
      <c r="D4" s="28"/>
      <c r="E4" s="19"/>
      <c r="F4" s="19"/>
      <c r="G4" s="19"/>
    </row>
    <row r="5" spans="1:7">
      <c r="A5" s="29"/>
      <c r="B5" s="30"/>
      <c r="C5" s="30"/>
      <c r="D5" s="30"/>
      <c r="E5" s="19"/>
      <c r="F5" s="19"/>
      <c r="G5" s="19"/>
    </row>
    <row r="6" spans="1:7">
      <c r="A6" s="114" t="s">
        <v>165</v>
      </c>
      <c r="B6" s="114"/>
      <c r="C6" s="114"/>
      <c r="D6" s="114"/>
      <c r="E6" s="19"/>
      <c r="F6" s="19"/>
      <c r="G6" s="19"/>
    </row>
    <row r="7" spans="1:7">
      <c r="A7" s="31" t="s">
        <v>28</v>
      </c>
      <c r="B7" s="32" t="s">
        <v>166</v>
      </c>
      <c r="C7" s="115" t="s">
        <v>167</v>
      </c>
      <c r="D7" s="115"/>
      <c r="E7" s="19"/>
      <c r="F7" s="19"/>
      <c r="G7" s="19"/>
    </row>
    <row r="8" spans="1:7">
      <c r="A8" s="33" t="s">
        <v>31</v>
      </c>
      <c r="B8" s="34" t="s">
        <v>168</v>
      </c>
      <c r="C8" s="116" t="s">
        <v>169</v>
      </c>
      <c r="D8" s="116"/>
      <c r="E8" s="19"/>
      <c r="F8" s="19"/>
      <c r="G8" s="19"/>
    </row>
    <row r="9" spans="1:7">
      <c r="A9" s="36" t="s">
        <v>34</v>
      </c>
      <c r="B9" s="37" t="s">
        <v>170</v>
      </c>
      <c r="C9" s="116" t="s">
        <v>210</v>
      </c>
      <c r="D9" s="116"/>
      <c r="E9" s="19"/>
      <c r="F9" s="19"/>
      <c r="G9" s="19"/>
    </row>
    <row r="10" spans="1:7">
      <c r="A10" s="33" t="s">
        <v>39</v>
      </c>
      <c r="B10" s="34" t="s">
        <v>171</v>
      </c>
      <c r="C10" s="116" t="s">
        <v>264</v>
      </c>
      <c r="D10" s="116"/>
      <c r="E10" s="19"/>
      <c r="F10" s="19"/>
      <c r="G10" s="19"/>
    </row>
    <row r="11" spans="1:7">
      <c r="A11" s="117" t="s">
        <v>172</v>
      </c>
      <c r="B11" s="117"/>
      <c r="C11" s="117"/>
      <c r="D11" s="117"/>
      <c r="E11" s="19"/>
      <c r="F11" s="19"/>
      <c r="G11" s="19"/>
    </row>
    <row r="12" spans="1:7">
      <c r="A12" s="118" t="s">
        <v>173</v>
      </c>
      <c r="B12" s="118"/>
      <c r="C12" s="38" t="s">
        <v>174</v>
      </c>
      <c r="D12" s="39" t="s">
        <v>175</v>
      </c>
      <c r="E12" s="19"/>
      <c r="F12" s="19"/>
      <c r="G12" s="19"/>
    </row>
    <row r="13" spans="1:7">
      <c r="A13" s="119" t="s">
        <v>212</v>
      </c>
      <c r="B13" s="119"/>
      <c r="C13" s="35" t="s">
        <v>177</v>
      </c>
      <c r="D13" s="40">
        <f>RESUMO!D4</f>
        <v>1</v>
      </c>
      <c r="E13" s="19"/>
      <c r="F13" s="19"/>
      <c r="G13" s="19"/>
    </row>
    <row r="14" spans="1:7">
      <c r="A14" s="120"/>
      <c r="B14" s="120"/>
      <c r="C14" s="35"/>
      <c r="D14" s="41"/>
      <c r="E14" s="19"/>
      <c r="F14" s="19"/>
      <c r="G14" s="19"/>
    </row>
    <row r="15" spans="1:7">
      <c r="A15" s="117" t="s">
        <v>0</v>
      </c>
      <c r="B15" s="117"/>
      <c r="C15" s="117"/>
      <c r="D15" s="117"/>
      <c r="E15" s="19"/>
      <c r="F15" s="121"/>
      <c r="G15" s="121"/>
    </row>
    <row r="16" spans="1:7">
      <c r="A16" s="42" t="s">
        <v>2</v>
      </c>
      <c r="B16" s="19" t="s">
        <v>3</v>
      </c>
      <c r="C16" s="42" t="s">
        <v>4</v>
      </c>
      <c r="D16" s="42" t="s">
        <v>5</v>
      </c>
      <c r="E16" s="19"/>
      <c r="F16" s="19"/>
      <c r="G16" s="19"/>
    </row>
    <row r="17" spans="1:7">
      <c r="A17" s="42">
        <v>1</v>
      </c>
      <c r="B17" s="19" t="s">
        <v>6</v>
      </c>
      <c r="C17" s="43" t="s">
        <v>88</v>
      </c>
      <c r="D17" s="43" t="str">
        <f>A13</f>
        <v>Jardineiro</v>
      </c>
      <c r="E17" s="19"/>
      <c r="F17" s="19"/>
      <c r="G17" s="19"/>
    </row>
    <row r="18" spans="1:7">
      <c r="A18" s="42">
        <v>2</v>
      </c>
      <c r="B18" s="19" t="s">
        <v>9</v>
      </c>
      <c r="C18" s="43" t="s">
        <v>178</v>
      </c>
      <c r="D18" s="43" t="s">
        <v>213</v>
      </c>
      <c r="E18" s="19"/>
      <c r="F18" s="19"/>
      <c r="G18" s="19"/>
    </row>
    <row r="19" spans="1:7">
      <c r="A19" s="42">
        <v>3</v>
      </c>
      <c r="B19" s="19" t="s">
        <v>12</v>
      </c>
      <c r="C19" s="43"/>
      <c r="D19" s="44"/>
      <c r="E19" s="19"/>
      <c r="F19" s="19"/>
      <c r="G19" s="19"/>
    </row>
    <row r="20" spans="1:7">
      <c r="A20" s="42">
        <v>4</v>
      </c>
      <c r="B20" s="19" t="s">
        <v>15</v>
      </c>
      <c r="C20" s="43"/>
      <c r="D20" s="43" t="s">
        <v>179</v>
      </c>
      <c r="E20" s="19"/>
      <c r="F20" s="19"/>
      <c r="G20" s="19"/>
    </row>
    <row r="21" spans="1:7">
      <c r="A21" s="42">
        <v>5</v>
      </c>
      <c r="B21" s="19" t="s">
        <v>19</v>
      </c>
      <c r="C21" s="43"/>
      <c r="D21" s="45" t="s">
        <v>180</v>
      </c>
      <c r="E21" s="19"/>
      <c r="F21" s="19"/>
      <c r="G21" s="19"/>
    </row>
    <row r="22" spans="1:7">
      <c r="A22" s="19"/>
      <c r="B22" s="19"/>
      <c r="C22" s="19"/>
      <c r="D22" s="19"/>
      <c r="E22" s="19"/>
      <c r="F22" s="121"/>
      <c r="G22" s="121"/>
    </row>
    <row r="23" spans="1:7">
      <c r="A23" s="114" t="s">
        <v>22</v>
      </c>
      <c r="B23" s="114"/>
      <c r="C23" s="114"/>
      <c r="D23" s="114"/>
      <c r="E23" s="19"/>
      <c r="F23" s="19"/>
      <c r="G23" s="19"/>
    </row>
    <row r="24" spans="1:7">
      <c r="A24" s="42" t="s">
        <v>25</v>
      </c>
      <c r="B24" s="19" t="s">
        <v>26</v>
      </c>
      <c r="C24" s="42" t="s">
        <v>4</v>
      </c>
      <c r="D24" s="42" t="s">
        <v>5</v>
      </c>
      <c r="E24" s="19"/>
      <c r="F24" s="19"/>
      <c r="G24" s="46"/>
    </row>
    <row r="25" spans="1:7">
      <c r="A25" s="42" t="s">
        <v>28</v>
      </c>
      <c r="B25" s="19" t="s">
        <v>29</v>
      </c>
      <c r="C25" s="43"/>
      <c r="D25" s="44">
        <f>D19</f>
        <v>0</v>
      </c>
      <c r="E25" s="19"/>
      <c r="F25" s="19"/>
      <c r="G25" s="46"/>
    </row>
    <row r="26" spans="1:7">
      <c r="A26" s="42" t="s">
        <v>31</v>
      </c>
      <c r="B26" s="19" t="s">
        <v>32</v>
      </c>
      <c r="C26" s="43"/>
      <c r="D26" s="44">
        <v>0</v>
      </c>
      <c r="E26" s="19"/>
      <c r="F26" s="19"/>
      <c r="G26" s="46"/>
    </row>
    <row r="27" spans="1:7">
      <c r="A27" s="42" t="s">
        <v>34</v>
      </c>
      <c r="B27" s="19" t="s">
        <v>35</v>
      </c>
      <c r="C27" s="43"/>
      <c r="D27" s="44">
        <v>0</v>
      </c>
      <c r="E27" s="19"/>
      <c r="F27" s="19"/>
      <c r="G27" s="19"/>
    </row>
    <row r="28" spans="1:7">
      <c r="A28" s="42" t="s">
        <v>36</v>
      </c>
      <c r="B28" s="19" t="s">
        <v>37</v>
      </c>
      <c r="C28" s="43"/>
      <c r="D28" s="44">
        <v>0</v>
      </c>
      <c r="E28" s="19"/>
      <c r="F28" s="19"/>
      <c r="G28" s="19"/>
    </row>
    <row r="29" spans="1:7">
      <c r="A29" s="42" t="s">
        <v>39</v>
      </c>
      <c r="B29" s="19" t="s">
        <v>40</v>
      </c>
      <c r="C29" s="43"/>
      <c r="D29" s="44">
        <v>0</v>
      </c>
      <c r="E29" s="19"/>
      <c r="F29" s="19"/>
      <c r="G29" s="19"/>
    </row>
    <row r="30" spans="1:7">
      <c r="A30" s="42" t="s">
        <v>41</v>
      </c>
      <c r="B30" s="19" t="s">
        <v>42</v>
      </c>
      <c r="C30" s="43"/>
      <c r="D30" s="44">
        <v>0</v>
      </c>
      <c r="E30" s="19"/>
      <c r="F30" s="19"/>
      <c r="G30" s="19"/>
    </row>
    <row r="31" spans="1:7">
      <c r="A31" s="42" t="s">
        <v>44</v>
      </c>
      <c r="B31" s="19"/>
      <c r="C31" s="42"/>
      <c r="D31" s="47">
        <f>TRUNC(SUM(D25:D30),2)</f>
        <v>0</v>
      </c>
      <c r="E31" s="19"/>
      <c r="F31" s="121"/>
      <c r="G31" s="121"/>
    </row>
    <row r="32" spans="1:7">
      <c r="A32" s="19"/>
      <c r="B32" s="19"/>
      <c r="C32" s="19"/>
      <c r="D32" s="19"/>
      <c r="E32" s="19"/>
      <c r="F32" s="19"/>
      <c r="G32" s="19"/>
    </row>
    <row r="33" spans="1:7">
      <c r="A33" s="122" t="s">
        <v>47</v>
      </c>
      <c r="B33" s="122"/>
      <c r="C33" s="122"/>
      <c r="D33" s="122"/>
      <c r="E33" s="19"/>
      <c r="F33" s="19"/>
      <c r="G33" s="46"/>
    </row>
    <row r="34" spans="1:7">
      <c r="A34" s="19"/>
      <c r="B34" s="19"/>
      <c r="C34" s="19"/>
      <c r="D34" s="19"/>
      <c r="E34" s="19"/>
      <c r="F34" s="19"/>
      <c r="G34" s="19"/>
    </row>
    <row r="35" spans="1:7">
      <c r="A35" s="121" t="s">
        <v>49</v>
      </c>
      <c r="B35" s="121"/>
      <c r="C35" s="121"/>
      <c r="D35" s="121"/>
      <c r="E35" s="19"/>
      <c r="F35" s="19"/>
      <c r="G35" s="19"/>
    </row>
    <row r="36" spans="1:7">
      <c r="A36" s="42" t="s">
        <v>51</v>
      </c>
      <c r="B36" s="19" t="s">
        <v>52</v>
      </c>
      <c r="C36" s="42" t="s">
        <v>24</v>
      </c>
      <c r="D36" s="42" t="s">
        <v>5</v>
      </c>
      <c r="E36" s="19"/>
      <c r="F36" s="19"/>
      <c r="G36" s="19"/>
    </row>
    <row r="37" spans="1:7">
      <c r="A37" s="42" t="s">
        <v>28</v>
      </c>
      <c r="B37" s="19" t="s">
        <v>53</v>
      </c>
      <c r="C37" s="48">
        <f>(1/12)</f>
        <v>8.3333333333333329E-2</v>
      </c>
      <c r="D37" s="47">
        <f>TRUNC($D$31*C37,2)</f>
        <v>0</v>
      </c>
      <c r="E37" s="19"/>
      <c r="F37" s="49"/>
      <c r="G37" s="49"/>
    </row>
    <row r="38" spans="1:7">
      <c r="A38" s="42" t="s">
        <v>31</v>
      </c>
      <c r="B38" s="19" t="s">
        <v>54</v>
      </c>
      <c r="C38" s="48">
        <f>(((1+1/3)/12))</f>
        <v>0.1111111111111111</v>
      </c>
      <c r="D38" s="47">
        <f>TRUNC($D$31*C38,2)</f>
        <v>0</v>
      </c>
      <c r="E38" s="19"/>
      <c r="F38" s="49"/>
      <c r="G38" s="49"/>
    </row>
    <row r="39" spans="1:7">
      <c r="A39" s="42" t="s">
        <v>44</v>
      </c>
      <c r="B39" s="19"/>
      <c r="C39" s="19"/>
      <c r="D39" s="47">
        <f>TRUNC((SUM(D37:D38)),2)</f>
        <v>0</v>
      </c>
      <c r="E39" s="19"/>
      <c r="F39" s="49"/>
      <c r="G39" s="49"/>
    </row>
    <row r="40" spans="1:7">
      <c r="A40" s="19"/>
      <c r="B40" s="19"/>
      <c r="C40" s="19"/>
      <c r="D40" s="47"/>
      <c r="E40" s="19"/>
      <c r="F40" s="49"/>
      <c r="G40" s="49"/>
    </row>
    <row r="41" spans="1:7">
      <c r="A41" s="125" t="s">
        <v>181</v>
      </c>
      <c r="B41" s="125"/>
      <c r="C41" s="50" t="s">
        <v>182</v>
      </c>
      <c r="D41" s="51">
        <f>D31</f>
        <v>0</v>
      </c>
      <c r="E41" s="19"/>
      <c r="F41" s="49"/>
      <c r="G41" s="49"/>
    </row>
    <row r="42" spans="1:7">
      <c r="A42" s="125"/>
      <c r="B42" s="125"/>
      <c r="C42" s="52" t="s">
        <v>183</v>
      </c>
      <c r="D42" s="51">
        <f>D39</f>
        <v>0</v>
      </c>
      <c r="E42" s="19"/>
      <c r="F42" s="49"/>
      <c r="G42" s="49"/>
    </row>
    <row r="43" spans="1:7">
      <c r="A43" s="125"/>
      <c r="B43" s="125"/>
      <c r="C43" s="50" t="s">
        <v>184</v>
      </c>
      <c r="D43" s="53">
        <f>TRUNC((SUM(D41:D42)),2)</f>
        <v>0</v>
      </c>
      <c r="E43" s="19"/>
      <c r="F43" s="49"/>
      <c r="G43" s="49"/>
    </row>
    <row r="44" spans="1:7">
      <c r="A44" s="42"/>
      <c r="B44" s="19"/>
      <c r="C44" s="54"/>
      <c r="D44" s="47"/>
      <c r="E44" s="19"/>
      <c r="F44" s="49"/>
      <c r="G44" s="49"/>
    </row>
    <row r="45" spans="1:7">
      <c r="A45" s="121" t="s">
        <v>63</v>
      </c>
      <c r="B45" s="121"/>
      <c r="C45" s="121"/>
      <c r="D45" s="121"/>
      <c r="E45" s="19"/>
      <c r="F45" s="19"/>
      <c r="G45" s="19"/>
    </row>
    <row r="46" spans="1:7">
      <c r="A46" s="42" t="s">
        <v>64</v>
      </c>
      <c r="B46" s="19" t="s">
        <v>65</v>
      </c>
      <c r="C46" s="42" t="s">
        <v>24</v>
      </c>
      <c r="D46" s="42" t="s">
        <v>66</v>
      </c>
      <c r="E46" s="19"/>
      <c r="F46" s="19"/>
      <c r="G46" s="19"/>
    </row>
    <row r="47" spans="1:7">
      <c r="A47" s="42" t="s">
        <v>28</v>
      </c>
      <c r="B47" s="19" t="s">
        <v>67</v>
      </c>
      <c r="C47" s="48">
        <v>0.2</v>
      </c>
      <c r="D47" s="47">
        <f t="shared" ref="D47:D54" si="0">TRUNC(($D$43*C47),2)</f>
        <v>0</v>
      </c>
      <c r="E47" s="19"/>
      <c r="F47" s="19"/>
      <c r="G47" s="19"/>
    </row>
    <row r="48" spans="1:7">
      <c r="A48" s="42" t="s">
        <v>31</v>
      </c>
      <c r="B48" s="19" t="s">
        <v>68</v>
      </c>
      <c r="C48" s="48">
        <v>2.5000000000000001E-2</v>
      </c>
      <c r="D48" s="47">
        <f t="shared" si="0"/>
        <v>0</v>
      </c>
      <c r="E48" s="19"/>
      <c r="F48" s="19"/>
      <c r="G48" s="19"/>
    </row>
    <row r="49" spans="1:7">
      <c r="A49" s="42" t="s">
        <v>34</v>
      </c>
      <c r="B49" s="19" t="s">
        <v>185</v>
      </c>
      <c r="C49" s="55"/>
      <c r="D49" s="44">
        <f t="shared" si="0"/>
        <v>0</v>
      </c>
      <c r="E49" s="19"/>
      <c r="F49" s="19"/>
      <c r="G49" s="19"/>
    </row>
    <row r="50" spans="1:7">
      <c r="A50" s="42" t="s">
        <v>36</v>
      </c>
      <c r="B50" s="19" t="s">
        <v>70</v>
      </c>
      <c r="C50" s="48">
        <v>1.4999999999999999E-2</v>
      </c>
      <c r="D50" s="47">
        <f t="shared" si="0"/>
        <v>0</v>
      </c>
      <c r="E50" s="19"/>
      <c r="F50" s="19"/>
      <c r="G50" s="19"/>
    </row>
    <row r="51" spans="1:7">
      <c r="A51" s="42" t="s">
        <v>39</v>
      </c>
      <c r="B51" s="19" t="s">
        <v>71</v>
      </c>
      <c r="C51" s="48">
        <v>0.01</v>
      </c>
      <c r="D51" s="47">
        <f t="shared" si="0"/>
        <v>0</v>
      </c>
      <c r="E51" s="19"/>
      <c r="F51" s="19"/>
      <c r="G51" s="19"/>
    </row>
    <row r="52" spans="1:7">
      <c r="A52" s="42" t="s">
        <v>41</v>
      </c>
      <c r="B52" s="19" t="s">
        <v>72</v>
      </c>
      <c r="C52" s="48">
        <v>6.0000000000000001E-3</v>
      </c>
      <c r="D52" s="47">
        <f t="shared" si="0"/>
        <v>0</v>
      </c>
      <c r="E52" s="19"/>
      <c r="F52" s="19"/>
      <c r="G52" s="19"/>
    </row>
    <row r="53" spans="1:7">
      <c r="A53" s="42" t="s">
        <v>73</v>
      </c>
      <c r="B53" s="19" t="s">
        <v>74</v>
      </c>
      <c r="C53" s="48">
        <v>2E-3</v>
      </c>
      <c r="D53" s="47">
        <f t="shared" si="0"/>
        <v>0</v>
      </c>
      <c r="E53" s="19"/>
      <c r="F53" s="19"/>
      <c r="G53" s="19"/>
    </row>
    <row r="54" spans="1:7">
      <c r="A54" s="42" t="s">
        <v>75</v>
      </c>
      <c r="B54" s="19" t="s">
        <v>76</v>
      </c>
      <c r="C54" s="48">
        <v>0.08</v>
      </c>
      <c r="D54" s="47">
        <f t="shared" si="0"/>
        <v>0</v>
      </c>
      <c r="E54" s="19"/>
      <c r="F54" s="19"/>
      <c r="G54" s="19"/>
    </row>
    <row r="55" spans="1:7">
      <c r="A55" s="42" t="s">
        <v>44</v>
      </c>
      <c r="B55" s="19"/>
      <c r="C55" s="54">
        <f>SUM(C47:C54)</f>
        <v>0.33800000000000002</v>
      </c>
      <c r="D55" s="47">
        <f>TRUNC((SUM(D47:D54)),2)</f>
        <v>0</v>
      </c>
      <c r="E55" s="19"/>
      <c r="F55" s="19"/>
      <c r="G55" s="19"/>
    </row>
    <row r="56" spans="1:7">
      <c r="A56" s="42"/>
      <c r="B56" s="19"/>
      <c r="C56" s="54"/>
      <c r="D56" s="47"/>
      <c r="E56" s="19"/>
      <c r="F56" s="19"/>
      <c r="G56" s="19"/>
    </row>
    <row r="57" spans="1:7">
      <c r="A57" s="121" t="s">
        <v>81</v>
      </c>
      <c r="B57" s="121"/>
      <c r="C57" s="121"/>
      <c r="D57" s="121"/>
      <c r="E57" s="19"/>
      <c r="F57" s="19"/>
      <c r="G57" s="19"/>
    </row>
    <row r="58" spans="1:7">
      <c r="A58" s="42" t="s">
        <v>82</v>
      </c>
      <c r="B58" s="19" t="s">
        <v>83</v>
      </c>
      <c r="C58" s="42" t="s">
        <v>4</v>
      </c>
      <c r="D58" s="42" t="s">
        <v>5</v>
      </c>
      <c r="E58" s="19"/>
      <c r="F58" s="19"/>
      <c r="G58" s="19"/>
    </row>
    <row r="59" spans="1:7">
      <c r="A59" s="42" t="s">
        <v>28</v>
      </c>
      <c r="B59" s="19" t="s">
        <v>84</v>
      </c>
      <c r="C59" s="43"/>
      <c r="D59" s="56"/>
      <c r="E59" s="19"/>
      <c r="F59" s="19"/>
      <c r="G59" s="19"/>
    </row>
    <row r="60" spans="1:7">
      <c r="A60" s="42" t="s">
        <v>31</v>
      </c>
      <c r="B60" s="19" t="s">
        <v>85</v>
      </c>
      <c r="C60" s="43"/>
      <c r="D60" s="56"/>
      <c r="E60" s="19"/>
      <c r="F60" s="19"/>
      <c r="G60" s="19"/>
    </row>
    <row r="61" spans="1:7">
      <c r="A61" s="42" t="s">
        <v>34</v>
      </c>
      <c r="B61" s="19" t="s">
        <v>86</v>
      </c>
      <c r="C61" s="43"/>
      <c r="D61" s="56"/>
      <c r="E61" s="19"/>
      <c r="F61" s="19"/>
      <c r="G61" s="19"/>
    </row>
    <row r="62" spans="1:7">
      <c r="A62" s="20" t="s">
        <v>36</v>
      </c>
      <c r="B62" s="57" t="s">
        <v>211</v>
      </c>
      <c r="C62" s="56"/>
      <c r="D62" s="56"/>
      <c r="E62" s="19"/>
      <c r="F62" s="57"/>
      <c r="G62" s="19"/>
    </row>
    <row r="63" spans="1:7">
      <c r="A63" s="42" t="s">
        <v>39</v>
      </c>
      <c r="B63" s="19" t="s">
        <v>186</v>
      </c>
      <c r="C63" s="43"/>
      <c r="D63" s="58"/>
      <c r="E63" s="19"/>
      <c r="F63" s="19"/>
      <c r="G63" s="19"/>
    </row>
    <row r="64" spans="1:7">
      <c r="A64" s="42" t="s">
        <v>41</v>
      </c>
      <c r="B64" s="59" t="s">
        <v>187</v>
      </c>
      <c r="C64" s="56"/>
      <c r="D64" s="58"/>
      <c r="E64" s="19"/>
      <c r="F64" s="19"/>
      <c r="G64" s="19"/>
    </row>
    <row r="65" spans="1:7">
      <c r="A65" s="42" t="s">
        <v>44</v>
      </c>
      <c r="B65" s="19"/>
      <c r="C65" s="19"/>
      <c r="D65" s="60">
        <f>TRUNC((SUM(D59:D64)),2)</f>
        <v>0</v>
      </c>
      <c r="E65" s="19"/>
      <c r="F65" s="19"/>
      <c r="G65" s="19"/>
    </row>
    <row r="66" spans="1:7">
      <c r="A66" s="42"/>
      <c r="B66" s="19"/>
      <c r="C66" s="19"/>
      <c r="D66" s="47"/>
      <c r="E66" s="19"/>
      <c r="F66" s="19"/>
      <c r="G66" s="19"/>
    </row>
    <row r="67" spans="1:7">
      <c r="A67" s="121" t="s">
        <v>91</v>
      </c>
      <c r="B67" s="121"/>
      <c r="C67" s="121"/>
      <c r="D67" s="121"/>
      <c r="E67" s="19"/>
      <c r="F67" s="19"/>
      <c r="G67" s="19"/>
    </row>
    <row r="68" spans="1:7">
      <c r="A68" s="42" t="s">
        <v>92</v>
      </c>
      <c r="B68" s="19" t="s">
        <v>93</v>
      </c>
      <c r="C68" s="42" t="s">
        <v>4</v>
      </c>
      <c r="D68" s="42" t="s">
        <v>5</v>
      </c>
      <c r="E68" s="19"/>
      <c r="F68" s="19"/>
      <c r="G68" s="19"/>
    </row>
    <row r="69" spans="1:7">
      <c r="A69" s="42" t="s">
        <v>51</v>
      </c>
      <c r="B69" s="19" t="s">
        <v>52</v>
      </c>
      <c r="C69" s="42"/>
      <c r="D69" s="47">
        <f>D39</f>
        <v>0</v>
      </c>
      <c r="E69" s="19"/>
      <c r="F69" s="19"/>
      <c r="G69" s="19"/>
    </row>
    <row r="70" spans="1:7">
      <c r="A70" s="42" t="s">
        <v>64</v>
      </c>
      <c r="B70" s="19" t="s">
        <v>65</v>
      </c>
      <c r="C70" s="42"/>
      <c r="D70" s="47">
        <f>D55</f>
        <v>0</v>
      </c>
      <c r="E70" s="19"/>
      <c r="F70" s="19"/>
      <c r="G70" s="19"/>
    </row>
    <row r="71" spans="1:7">
      <c r="A71" s="42" t="s">
        <v>82</v>
      </c>
      <c r="B71" s="19" t="s">
        <v>83</v>
      </c>
      <c r="C71" s="42"/>
      <c r="D71" s="47">
        <f>D65</f>
        <v>0</v>
      </c>
      <c r="E71" s="19"/>
      <c r="F71" s="19"/>
      <c r="G71" s="19"/>
    </row>
    <row r="72" spans="1:7">
      <c r="A72" s="42" t="s">
        <v>44</v>
      </c>
      <c r="B72" s="19"/>
      <c r="C72" s="42"/>
      <c r="D72" s="47">
        <f>TRUNC(SUM(D69:D71),2)</f>
        <v>0</v>
      </c>
      <c r="E72" s="19"/>
      <c r="F72" s="19"/>
      <c r="G72" s="19"/>
    </row>
    <row r="73" spans="1:7">
      <c r="A73" s="19"/>
      <c r="B73" s="19"/>
      <c r="C73" s="19"/>
      <c r="D73" s="19"/>
      <c r="E73" s="19"/>
      <c r="F73" s="19"/>
      <c r="G73" s="19"/>
    </row>
    <row r="74" spans="1:7">
      <c r="A74" s="114" t="s">
        <v>94</v>
      </c>
      <c r="B74" s="114"/>
      <c r="C74" s="114"/>
      <c r="D74" s="114"/>
      <c r="E74" s="19"/>
      <c r="F74" s="19"/>
      <c r="G74" s="19"/>
    </row>
    <row r="75" spans="1:7">
      <c r="A75" s="42" t="s">
        <v>95</v>
      </c>
      <c r="B75" s="19" t="s">
        <v>96</v>
      </c>
      <c r="C75" s="42" t="s">
        <v>24</v>
      </c>
      <c r="D75" s="42" t="s">
        <v>5</v>
      </c>
      <c r="E75" s="19"/>
      <c r="F75" s="19"/>
      <c r="G75" s="19"/>
    </row>
    <row r="76" spans="1:7">
      <c r="A76" s="42" t="s">
        <v>28</v>
      </c>
      <c r="B76" s="19" t="s">
        <v>97</v>
      </c>
      <c r="C76" s="55"/>
      <c r="D76" s="56">
        <f t="shared" ref="D76:D79" si="1">TRUNC(($D$31*C76),2)</f>
        <v>0</v>
      </c>
      <c r="E76" s="19"/>
      <c r="F76" s="19"/>
      <c r="G76" s="19"/>
    </row>
    <row r="77" spans="1:7">
      <c r="A77" s="42" t="s">
        <v>31</v>
      </c>
      <c r="B77" s="19" t="s">
        <v>98</v>
      </c>
      <c r="C77" s="61">
        <v>0.08</v>
      </c>
      <c r="D77" s="60">
        <f>TRUNC(($D$76*C77),2)</f>
        <v>0</v>
      </c>
      <c r="E77" s="19"/>
      <c r="F77" s="19"/>
      <c r="G77" s="19"/>
    </row>
    <row r="78" spans="1:7" ht="30">
      <c r="A78" s="42" t="s">
        <v>34</v>
      </c>
      <c r="B78" s="62" t="s">
        <v>99</v>
      </c>
      <c r="C78" s="63"/>
      <c r="D78" s="56">
        <f t="shared" si="1"/>
        <v>0</v>
      </c>
      <c r="E78" s="19"/>
      <c r="F78" s="19"/>
      <c r="G78" s="19"/>
    </row>
    <row r="79" spans="1:7">
      <c r="A79" s="42" t="s">
        <v>36</v>
      </c>
      <c r="B79" s="19" t="s">
        <v>100</v>
      </c>
      <c r="C79" s="64"/>
      <c r="D79" s="65">
        <f t="shared" si="1"/>
        <v>0</v>
      </c>
      <c r="E79" s="19"/>
      <c r="F79" s="19"/>
      <c r="G79" s="19"/>
    </row>
    <row r="80" spans="1:7" ht="30">
      <c r="A80" s="42" t="s">
        <v>39</v>
      </c>
      <c r="B80" s="62" t="s">
        <v>188</v>
      </c>
      <c r="C80" s="63"/>
      <c r="D80" s="56">
        <f>TRUNC(($D$79*C80),2)</f>
        <v>0</v>
      </c>
      <c r="E80" s="19"/>
      <c r="F80" s="19"/>
      <c r="G80" s="19"/>
    </row>
    <row r="81" spans="1:7" ht="30">
      <c r="A81" s="42" t="s">
        <v>41</v>
      </c>
      <c r="B81" s="62" t="s">
        <v>101</v>
      </c>
      <c r="C81" s="63"/>
      <c r="D81" s="56">
        <f>TRUNC(($D$31*C81),2)</f>
        <v>0</v>
      </c>
      <c r="E81" s="19"/>
      <c r="F81" s="19"/>
      <c r="G81" s="19"/>
    </row>
    <row r="82" spans="1:7">
      <c r="A82" s="42" t="s">
        <v>44</v>
      </c>
      <c r="B82" s="19"/>
      <c r="C82" s="61">
        <f>SUM(C76:C81)</f>
        <v>0.08</v>
      </c>
      <c r="D82" s="60">
        <f>TRUNC((SUM(D76:D81)),2)</f>
        <v>0</v>
      </c>
      <c r="E82" s="19"/>
      <c r="F82" s="19"/>
      <c r="G82" s="19"/>
    </row>
    <row r="83" spans="1:7">
      <c r="A83" s="42"/>
      <c r="B83" s="19"/>
      <c r="C83" s="19"/>
      <c r="D83" s="47"/>
      <c r="E83" s="19"/>
      <c r="F83" s="19"/>
      <c r="G83" s="19"/>
    </row>
    <row r="84" spans="1:7">
      <c r="A84" s="125" t="s">
        <v>189</v>
      </c>
      <c r="B84" s="125"/>
      <c r="C84" s="50" t="s">
        <v>182</v>
      </c>
      <c r="D84" s="51">
        <f>D31</f>
        <v>0</v>
      </c>
      <c r="E84" s="19"/>
      <c r="F84" s="19"/>
      <c r="G84" s="19"/>
    </row>
    <row r="85" spans="1:7">
      <c r="A85" s="125"/>
      <c r="B85" s="125"/>
      <c r="C85" s="52" t="s">
        <v>190</v>
      </c>
      <c r="D85" s="51">
        <f>D72</f>
        <v>0</v>
      </c>
      <c r="E85" s="19"/>
      <c r="F85" s="19"/>
      <c r="G85" s="19"/>
    </row>
    <row r="86" spans="1:7">
      <c r="A86" s="125"/>
      <c r="B86" s="125"/>
      <c r="C86" s="50" t="s">
        <v>191</v>
      </c>
      <c r="D86" s="51">
        <f>D82</f>
        <v>0</v>
      </c>
      <c r="E86" s="19"/>
      <c r="F86" s="19"/>
      <c r="G86" s="19"/>
    </row>
    <row r="87" spans="1:7">
      <c r="A87" s="125"/>
      <c r="B87" s="125"/>
      <c r="C87" s="52" t="s">
        <v>184</v>
      </c>
      <c r="D87" s="53">
        <f>TRUNC((SUM(D84:D86)),2)</f>
        <v>0</v>
      </c>
      <c r="E87" s="19"/>
      <c r="F87" s="19"/>
      <c r="G87" s="19"/>
    </row>
    <row r="88" spans="1:7">
      <c r="A88" s="42"/>
      <c r="B88" s="19"/>
      <c r="C88" s="19"/>
      <c r="D88" s="47"/>
      <c r="E88" s="19"/>
      <c r="F88" s="19"/>
      <c r="G88" s="19"/>
    </row>
    <row r="89" spans="1:7">
      <c r="A89" s="123" t="s">
        <v>113</v>
      </c>
      <c r="B89" s="123"/>
      <c r="C89" s="123"/>
      <c r="D89" s="123"/>
      <c r="E89" s="19"/>
      <c r="F89" s="19"/>
      <c r="G89" s="19"/>
    </row>
    <row r="90" spans="1:7">
      <c r="A90" s="121" t="s">
        <v>114</v>
      </c>
      <c r="B90" s="121"/>
      <c r="C90" s="121"/>
      <c r="D90" s="121"/>
      <c r="E90" s="19"/>
      <c r="F90" s="19"/>
      <c r="G90" s="19"/>
    </row>
    <row r="91" spans="1:7">
      <c r="A91" s="42" t="s">
        <v>115</v>
      </c>
      <c r="B91" s="19" t="s">
        <v>116</v>
      </c>
      <c r="C91" s="42" t="s">
        <v>24</v>
      </c>
      <c r="D91" s="42" t="s">
        <v>5</v>
      </c>
      <c r="E91" s="19"/>
      <c r="F91" s="19"/>
      <c r="G91" s="19"/>
    </row>
    <row r="92" spans="1:7">
      <c r="A92" s="42" t="s">
        <v>28</v>
      </c>
      <c r="B92" s="19" t="s">
        <v>192</v>
      </c>
      <c r="C92" s="61">
        <f>(((1+1/3)/12)/12)+((1/12)/12)</f>
        <v>1.6203703703703703E-2</v>
      </c>
      <c r="D92" s="47">
        <f t="shared" ref="D92:D96" si="2">TRUNC(($D$87*C92),2)</f>
        <v>0</v>
      </c>
      <c r="E92" s="19"/>
      <c r="F92" s="19"/>
      <c r="G92" s="19"/>
    </row>
    <row r="93" spans="1:7">
      <c r="A93" s="42" t="s">
        <v>31</v>
      </c>
      <c r="B93" s="19" t="s">
        <v>119</v>
      </c>
      <c r="C93" s="55"/>
      <c r="D93" s="56">
        <f t="shared" si="2"/>
        <v>0</v>
      </c>
      <c r="E93" s="19"/>
      <c r="F93" s="19"/>
      <c r="G93" s="19"/>
    </row>
    <row r="94" spans="1:7">
      <c r="A94" s="42" t="s">
        <v>34</v>
      </c>
      <c r="B94" s="19" t="s">
        <v>120</v>
      </c>
      <c r="C94" s="55"/>
      <c r="D94" s="56">
        <f t="shared" si="2"/>
        <v>0</v>
      </c>
      <c r="E94" s="19"/>
      <c r="F94" s="19"/>
      <c r="G94" s="19"/>
    </row>
    <row r="95" spans="1:7" ht="30">
      <c r="A95" s="20" t="s">
        <v>36</v>
      </c>
      <c r="B95" s="62" t="s">
        <v>121</v>
      </c>
      <c r="C95" s="63"/>
      <c r="D95" s="56">
        <f t="shared" si="2"/>
        <v>0</v>
      </c>
      <c r="E95" s="19"/>
      <c r="F95" s="19"/>
      <c r="G95" s="19"/>
    </row>
    <row r="96" spans="1:7">
      <c r="A96" s="42" t="s">
        <v>39</v>
      </c>
      <c r="B96" s="19" t="s">
        <v>122</v>
      </c>
      <c r="C96" s="55"/>
      <c r="D96" s="56">
        <f t="shared" si="2"/>
        <v>0</v>
      </c>
      <c r="E96" s="19"/>
      <c r="F96" s="19"/>
      <c r="G96" s="19"/>
    </row>
    <row r="97" spans="1:7">
      <c r="A97" s="42" t="s">
        <v>41</v>
      </c>
      <c r="B97" s="62" t="s">
        <v>193</v>
      </c>
      <c r="C97" s="66"/>
      <c r="D97" s="56">
        <f>TRUNC($D$87*C97)</f>
        <v>0</v>
      </c>
      <c r="E97" s="19"/>
      <c r="F97" s="19"/>
      <c r="G97" s="19"/>
    </row>
    <row r="98" spans="1:7">
      <c r="A98" s="42" t="s">
        <v>44</v>
      </c>
      <c r="B98" s="19"/>
      <c r="C98" s="61">
        <f>SUM(C92:C97)</f>
        <v>1.6203703703703703E-2</v>
      </c>
      <c r="D98" s="47">
        <f>TRUNC((SUM(D92:D97)),2)</f>
        <v>0</v>
      </c>
      <c r="E98" s="19"/>
      <c r="F98" s="19"/>
      <c r="G98" s="19"/>
    </row>
    <row r="99" spans="1:7">
      <c r="A99" s="42"/>
      <c r="B99" s="19"/>
      <c r="C99" s="42"/>
      <c r="D99" s="47"/>
      <c r="E99" s="19"/>
      <c r="F99" s="19"/>
      <c r="G99" s="19"/>
    </row>
    <row r="100" spans="1:7">
      <c r="A100" s="121" t="s">
        <v>130</v>
      </c>
      <c r="B100" s="121"/>
      <c r="C100" s="121"/>
      <c r="D100" s="121"/>
      <c r="E100" s="19"/>
      <c r="F100" s="19"/>
      <c r="G100" s="19"/>
    </row>
    <row r="101" spans="1:7">
      <c r="A101" s="42" t="s">
        <v>131</v>
      </c>
      <c r="B101" s="19" t="s">
        <v>132</v>
      </c>
      <c r="C101" s="42" t="s">
        <v>4</v>
      </c>
      <c r="D101" s="42" t="s">
        <v>5</v>
      </c>
      <c r="E101" s="19"/>
      <c r="F101" s="19"/>
      <c r="G101" s="19"/>
    </row>
    <row r="102" spans="1:7" ht="90">
      <c r="A102" s="20" t="s">
        <v>28</v>
      </c>
      <c r="B102" s="67" t="s">
        <v>133</v>
      </c>
      <c r="C102" s="68" t="s">
        <v>194</v>
      </c>
      <c r="D102" s="69" t="s">
        <v>195</v>
      </c>
      <c r="E102" s="19"/>
      <c r="F102" s="19"/>
      <c r="G102" s="19"/>
    </row>
    <row r="103" spans="1:7">
      <c r="A103" s="42" t="s">
        <v>44</v>
      </c>
      <c r="B103" s="19"/>
      <c r="C103" s="42"/>
      <c r="D103" s="70" t="str">
        <f>D102</f>
        <v>*=TRUNCAR(($D$86/220)*(1*(365/12))/2)</v>
      </c>
      <c r="E103" s="19"/>
      <c r="F103" s="19"/>
      <c r="G103" s="19"/>
    </row>
    <row r="104" spans="1:7">
      <c r="A104" s="19"/>
      <c r="B104" s="19"/>
      <c r="C104" s="19"/>
      <c r="D104" s="19"/>
      <c r="E104" s="19"/>
      <c r="F104" s="19"/>
      <c r="G104" s="19"/>
    </row>
    <row r="105" spans="1:7">
      <c r="A105" s="121" t="s">
        <v>134</v>
      </c>
      <c r="B105" s="121"/>
      <c r="C105" s="121"/>
      <c r="D105" s="121"/>
      <c r="E105" s="19"/>
      <c r="F105" s="19"/>
      <c r="G105" s="19"/>
    </row>
    <row r="106" spans="1:7">
      <c r="A106" s="42" t="s">
        <v>135</v>
      </c>
      <c r="B106" s="19" t="s">
        <v>136</v>
      </c>
      <c r="C106" s="42" t="s">
        <v>4</v>
      </c>
      <c r="D106" s="42" t="s">
        <v>5</v>
      </c>
      <c r="E106" s="19"/>
      <c r="F106" s="19"/>
      <c r="G106" s="19"/>
    </row>
    <row r="107" spans="1:7">
      <c r="A107" s="42" t="s">
        <v>115</v>
      </c>
      <c r="B107" s="19" t="s">
        <v>116</v>
      </c>
      <c r="C107" s="19"/>
      <c r="D107" s="44">
        <f>D98</f>
        <v>0</v>
      </c>
      <c r="E107" s="19"/>
      <c r="F107" s="19"/>
      <c r="G107" s="19"/>
    </row>
    <row r="108" spans="1:7">
      <c r="A108" s="42" t="s">
        <v>131</v>
      </c>
      <c r="B108" s="19" t="s">
        <v>137</v>
      </c>
      <c r="C108" s="19"/>
      <c r="D108" s="71" t="str">
        <f>Submódulo4.260_81201026597[[#Totals],[Valor]]</f>
        <v>*=TRUNCAR(($D$86/220)*(1*(365/12))/2)</v>
      </c>
      <c r="E108" s="19"/>
      <c r="F108" s="19"/>
      <c r="G108" s="19"/>
    </row>
    <row r="109" spans="1:7" ht="75">
      <c r="A109" s="20" t="s">
        <v>44</v>
      </c>
      <c r="B109" s="57"/>
      <c r="C109" s="68" t="s">
        <v>196</v>
      </c>
      <c r="D109" s="60">
        <f>TRUNC((SUM(D107:D108)),2)</f>
        <v>0</v>
      </c>
      <c r="E109" s="19"/>
      <c r="F109" s="19"/>
      <c r="G109" s="19"/>
    </row>
    <row r="110" spans="1:7">
      <c r="A110" s="19"/>
      <c r="B110" s="19"/>
      <c r="C110" s="19"/>
      <c r="D110" s="19"/>
      <c r="E110" s="19"/>
      <c r="F110" s="19"/>
      <c r="G110" s="19"/>
    </row>
    <row r="111" spans="1:7">
      <c r="A111" s="114" t="s">
        <v>138</v>
      </c>
      <c r="B111" s="114"/>
      <c r="C111" s="114"/>
      <c r="D111" s="114"/>
      <c r="E111" s="19"/>
      <c r="F111" s="19"/>
      <c r="G111" s="19"/>
    </row>
    <row r="112" spans="1:7">
      <c r="A112" s="42" t="s">
        <v>139</v>
      </c>
      <c r="B112" s="19" t="s">
        <v>140</v>
      </c>
      <c r="C112" s="42" t="s">
        <v>4</v>
      </c>
      <c r="D112" s="42" t="s">
        <v>5</v>
      </c>
      <c r="E112" s="19"/>
      <c r="F112" s="19"/>
      <c r="G112" s="19"/>
    </row>
    <row r="113" spans="1:7">
      <c r="A113" s="42" t="s">
        <v>28</v>
      </c>
      <c r="B113" s="19" t="s">
        <v>197</v>
      </c>
      <c r="C113" s="19"/>
      <c r="D113" s="44">
        <f>UNIFORMES!G29</f>
        <v>0</v>
      </c>
      <c r="E113" s="19"/>
      <c r="F113" s="19"/>
      <c r="G113" s="19"/>
    </row>
    <row r="114" spans="1:7">
      <c r="A114" s="42" t="s">
        <v>31</v>
      </c>
      <c r="B114" s="19" t="s">
        <v>198</v>
      </c>
      <c r="C114" s="19"/>
      <c r="D114" s="44"/>
      <c r="E114" s="19"/>
      <c r="F114" s="19"/>
      <c r="G114" s="19"/>
    </row>
    <row r="115" spans="1:7">
      <c r="A115" s="42" t="s">
        <v>34</v>
      </c>
      <c r="B115" s="19" t="s">
        <v>142</v>
      </c>
      <c r="C115" s="19"/>
      <c r="D115" s="44"/>
      <c r="E115" s="19"/>
      <c r="F115" s="19"/>
      <c r="G115" s="19"/>
    </row>
    <row r="116" spans="1:7">
      <c r="A116" s="42" t="s">
        <v>36</v>
      </c>
      <c r="B116" s="19" t="s">
        <v>143</v>
      </c>
      <c r="C116" s="19"/>
      <c r="D116" s="44"/>
      <c r="E116" s="19"/>
      <c r="F116" s="19"/>
      <c r="G116" s="19"/>
    </row>
    <row r="117" spans="1:7">
      <c r="A117" s="42" t="s">
        <v>39</v>
      </c>
      <c r="B117" s="19" t="s">
        <v>42</v>
      </c>
      <c r="C117" s="19"/>
      <c r="D117" s="44">
        <f>H116</f>
        <v>0</v>
      </c>
      <c r="E117" s="19"/>
      <c r="F117" s="19"/>
      <c r="G117" s="19"/>
    </row>
    <row r="118" spans="1:7">
      <c r="A118" s="42" t="s">
        <v>44</v>
      </c>
      <c r="B118" s="19"/>
      <c r="C118" s="19"/>
      <c r="D118" s="47">
        <f>TRUNC(SUM((D113:D117)),2)</f>
        <v>0</v>
      </c>
      <c r="E118" s="19"/>
      <c r="F118" s="19"/>
      <c r="G118" s="19"/>
    </row>
    <row r="119" spans="1:7">
      <c r="A119" s="19"/>
      <c r="B119" s="19"/>
      <c r="C119" s="19"/>
      <c r="D119" s="19"/>
      <c r="E119" s="19"/>
      <c r="F119" s="19"/>
      <c r="G119" s="19"/>
    </row>
    <row r="120" spans="1:7">
      <c r="A120" s="125" t="s">
        <v>199</v>
      </c>
      <c r="B120" s="125"/>
      <c r="C120" s="50" t="s">
        <v>182</v>
      </c>
      <c r="D120" s="51">
        <f>D31</f>
        <v>0</v>
      </c>
      <c r="E120" s="19"/>
      <c r="F120" s="19"/>
      <c r="G120" s="19"/>
    </row>
    <row r="121" spans="1:7">
      <c r="A121" s="125"/>
      <c r="B121" s="125"/>
      <c r="C121" s="52" t="s">
        <v>190</v>
      </c>
      <c r="D121" s="51">
        <f>D72</f>
        <v>0</v>
      </c>
      <c r="E121" s="19"/>
      <c r="F121" s="19"/>
      <c r="G121" s="19"/>
    </row>
    <row r="122" spans="1:7">
      <c r="A122" s="125"/>
      <c r="B122" s="125"/>
      <c r="C122" s="50" t="s">
        <v>191</v>
      </c>
      <c r="D122" s="51">
        <f>D82</f>
        <v>0</v>
      </c>
      <c r="E122" s="19"/>
      <c r="F122" s="19"/>
      <c r="G122" s="19"/>
    </row>
    <row r="123" spans="1:7">
      <c r="A123" s="125"/>
      <c r="B123" s="125"/>
      <c r="C123" s="52" t="s">
        <v>200</v>
      </c>
      <c r="D123" s="51">
        <f>D109</f>
        <v>0</v>
      </c>
      <c r="E123" s="19"/>
      <c r="F123" s="19"/>
      <c r="G123" s="19"/>
    </row>
    <row r="124" spans="1:7">
      <c r="A124" s="125"/>
      <c r="B124" s="125"/>
      <c r="C124" s="50" t="s">
        <v>201</v>
      </c>
      <c r="D124" s="51">
        <f>D118</f>
        <v>0</v>
      </c>
      <c r="E124" s="19"/>
      <c r="F124" s="19"/>
      <c r="G124" s="19"/>
    </row>
    <row r="125" spans="1:7">
      <c r="A125" s="125"/>
      <c r="B125" s="125"/>
      <c r="C125" s="52" t="s">
        <v>184</v>
      </c>
      <c r="D125" s="53">
        <f>TRUNC((SUM(D120:D124)),2)</f>
        <v>0</v>
      </c>
      <c r="E125" s="19"/>
      <c r="F125" s="19"/>
      <c r="G125" s="19"/>
    </row>
    <row r="126" spans="1:7">
      <c r="A126" s="19"/>
      <c r="B126" s="19"/>
      <c r="C126" s="19"/>
      <c r="D126" s="19"/>
      <c r="E126" s="19"/>
      <c r="F126" s="19"/>
      <c r="G126" s="19"/>
    </row>
    <row r="127" spans="1:7">
      <c r="A127" s="114" t="s">
        <v>150</v>
      </c>
      <c r="B127" s="114"/>
      <c r="C127" s="114"/>
      <c r="D127" s="114"/>
      <c r="E127" s="19"/>
      <c r="F127" s="19"/>
      <c r="G127" s="19"/>
    </row>
    <row r="128" spans="1:7">
      <c r="A128" s="42" t="s">
        <v>151</v>
      </c>
      <c r="B128" s="19" t="s">
        <v>152</v>
      </c>
      <c r="C128" s="42" t="s">
        <v>24</v>
      </c>
      <c r="D128" s="42" t="s">
        <v>5</v>
      </c>
      <c r="E128" s="19"/>
      <c r="F128" s="124" t="s">
        <v>202</v>
      </c>
      <c r="G128" s="124"/>
    </row>
    <row r="129" spans="1:7">
      <c r="A129" s="42" t="s">
        <v>28</v>
      </c>
      <c r="B129" s="19" t="s">
        <v>153</v>
      </c>
      <c r="C129" s="55"/>
      <c r="D129" s="44">
        <f>TRUNC(($D$125*C129),2)</f>
        <v>0</v>
      </c>
      <c r="E129" s="19"/>
      <c r="F129" s="72" t="s">
        <v>203</v>
      </c>
      <c r="G129" s="63">
        <f>C131</f>
        <v>8.6499999999999994E-2</v>
      </c>
    </row>
    <row r="130" spans="1:7">
      <c r="A130" s="42" t="s">
        <v>31</v>
      </c>
      <c r="B130" s="19" t="s">
        <v>45</v>
      </c>
      <c r="C130" s="55"/>
      <c r="D130" s="44">
        <f>TRUNC((C130*(D125+D129)),2)</f>
        <v>0</v>
      </c>
      <c r="E130" s="19"/>
      <c r="F130" s="73" t="s">
        <v>204</v>
      </c>
      <c r="G130" s="74">
        <f>TRUNC(SUM(D125,D129,D130),2)</f>
        <v>0</v>
      </c>
    </row>
    <row r="131" spans="1:7">
      <c r="A131" s="42" t="s">
        <v>34</v>
      </c>
      <c r="B131" s="19" t="s">
        <v>154</v>
      </c>
      <c r="C131" s="55">
        <f>SUM(C132:C134)</f>
        <v>8.6499999999999994E-2</v>
      </c>
      <c r="D131" s="44">
        <f>TRUNC((SUM(D132:D134)),2)</f>
        <v>0</v>
      </c>
      <c r="E131" s="19"/>
      <c r="F131" s="72" t="s">
        <v>205</v>
      </c>
      <c r="G131" s="75">
        <f>(100-8.65)/100</f>
        <v>0.91349999999999998</v>
      </c>
    </row>
    <row r="132" spans="1:7">
      <c r="A132" s="42"/>
      <c r="B132" s="19" t="s">
        <v>206</v>
      </c>
      <c r="C132" s="55">
        <v>6.4999999999999997E-3</v>
      </c>
      <c r="D132" s="44">
        <f t="shared" ref="D132:D134" si="3">TRUNC(($G$132*C132),2)</f>
        <v>0</v>
      </c>
      <c r="E132" s="19"/>
      <c r="F132" s="73" t="s">
        <v>202</v>
      </c>
      <c r="G132" s="74">
        <f>TRUNC((G130/G131),2)</f>
        <v>0</v>
      </c>
    </row>
    <row r="133" spans="1:7">
      <c r="A133" s="42"/>
      <c r="B133" s="19" t="s">
        <v>207</v>
      </c>
      <c r="C133" s="55">
        <v>0.03</v>
      </c>
      <c r="D133" s="44">
        <f t="shared" si="3"/>
        <v>0</v>
      </c>
      <c r="E133" s="19"/>
      <c r="F133" s="19"/>
      <c r="G133" s="19"/>
    </row>
    <row r="134" spans="1:7">
      <c r="A134" s="42"/>
      <c r="B134" s="19" t="s">
        <v>208</v>
      </c>
      <c r="C134" s="55">
        <v>0.05</v>
      </c>
      <c r="D134" s="44">
        <f t="shared" si="3"/>
        <v>0</v>
      </c>
      <c r="E134" s="19"/>
      <c r="F134" s="19"/>
      <c r="G134" s="19"/>
    </row>
    <row r="135" spans="1:7">
      <c r="A135" s="42" t="s">
        <v>44</v>
      </c>
      <c r="B135" s="19"/>
      <c r="C135" s="42"/>
      <c r="D135" s="47">
        <f>TRUNC(SUM(D129:D131),2)</f>
        <v>0</v>
      </c>
      <c r="E135" s="19"/>
      <c r="F135" s="19"/>
      <c r="G135" s="19"/>
    </row>
    <row r="136" spans="1:7">
      <c r="A136" s="42"/>
      <c r="B136" s="19"/>
      <c r="C136" s="42"/>
      <c r="D136" s="47"/>
      <c r="E136" s="19"/>
      <c r="F136" s="19"/>
      <c r="G136" s="19"/>
    </row>
    <row r="137" spans="1:7">
      <c r="A137" s="19"/>
      <c r="B137" s="19"/>
      <c r="C137" s="19"/>
      <c r="D137" s="19"/>
      <c r="E137" s="19"/>
      <c r="F137" s="19"/>
      <c r="G137" s="19"/>
    </row>
    <row r="138" spans="1:7">
      <c r="A138" s="114" t="s">
        <v>158</v>
      </c>
      <c r="B138" s="114"/>
      <c r="C138" s="114"/>
      <c r="D138" s="114"/>
      <c r="E138" s="19"/>
      <c r="F138" s="19"/>
      <c r="G138" s="19"/>
    </row>
    <row r="139" spans="1:7">
      <c r="A139" s="42" t="s">
        <v>2</v>
      </c>
      <c r="B139" s="42" t="s">
        <v>159</v>
      </c>
      <c r="C139" s="42" t="s">
        <v>88</v>
      </c>
      <c r="D139" s="42" t="s">
        <v>5</v>
      </c>
      <c r="E139" s="19"/>
      <c r="F139" s="19"/>
      <c r="G139" s="19"/>
    </row>
    <row r="140" spans="1:7">
      <c r="A140" s="42" t="s">
        <v>28</v>
      </c>
      <c r="B140" s="19" t="s">
        <v>22</v>
      </c>
      <c r="C140" s="19"/>
      <c r="D140" s="47">
        <f>D31</f>
        <v>0</v>
      </c>
      <c r="E140" s="19"/>
      <c r="F140" s="19"/>
      <c r="G140" s="19"/>
    </row>
    <row r="141" spans="1:7">
      <c r="A141" s="42" t="s">
        <v>31</v>
      </c>
      <c r="B141" s="19" t="s">
        <v>47</v>
      </c>
      <c r="C141" s="19"/>
      <c r="D141" s="47">
        <f>D72</f>
        <v>0</v>
      </c>
      <c r="E141" s="19"/>
      <c r="F141" s="19"/>
      <c r="G141" s="19"/>
    </row>
    <row r="142" spans="1:7">
      <c r="A142" s="42" t="s">
        <v>34</v>
      </c>
      <c r="B142" s="19" t="s">
        <v>94</v>
      </c>
      <c r="C142" s="19"/>
      <c r="D142" s="47">
        <f>D82</f>
        <v>0</v>
      </c>
      <c r="E142" s="19"/>
      <c r="F142" s="19"/>
      <c r="G142" s="19"/>
    </row>
    <row r="143" spans="1:7">
      <c r="A143" s="42" t="s">
        <v>36</v>
      </c>
      <c r="B143" s="19" t="s">
        <v>160</v>
      </c>
      <c r="C143" s="19"/>
      <c r="D143" s="47">
        <f>D109</f>
        <v>0</v>
      </c>
      <c r="E143" s="19"/>
      <c r="F143" s="19"/>
      <c r="G143" s="19"/>
    </row>
    <row r="144" spans="1:7">
      <c r="A144" s="42" t="s">
        <v>39</v>
      </c>
      <c r="B144" s="19" t="s">
        <v>138</v>
      </c>
      <c r="C144" s="19"/>
      <c r="D144" s="47">
        <f>D118</f>
        <v>0</v>
      </c>
      <c r="E144" s="19"/>
      <c r="F144" s="19"/>
      <c r="G144" s="19"/>
    </row>
    <row r="145" spans="1:7">
      <c r="A145" s="19"/>
      <c r="B145" s="76" t="s">
        <v>161</v>
      </c>
      <c r="C145" s="19"/>
      <c r="D145" s="47">
        <f>TRUNC(SUM(D140:D144),2)</f>
        <v>0</v>
      </c>
      <c r="E145" s="19"/>
      <c r="F145" s="19"/>
      <c r="G145" s="19"/>
    </row>
    <row r="146" spans="1:7">
      <c r="A146" s="42" t="s">
        <v>41</v>
      </c>
      <c r="B146" s="19" t="s">
        <v>150</v>
      </c>
      <c r="C146" s="19"/>
      <c r="D146" s="47">
        <f>D135</f>
        <v>0</v>
      </c>
      <c r="E146" s="19"/>
      <c r="F146" s="19"/>
      <c r="G146" s="19"/>
    </row>
    <row r="147" spans="1:7">
      <c r="A147" s="77"/>
      <c r="B147" s="78" t="s">
        <v>209</v>
      </c>
      <c r="C147" s="77"/>
      <c r="D147" s="79">
        <f>TRUNC((SUM(D140:D144)+D146),2)</f>
        <v>0</v>
      </c>
      <c r="E147" s="19"/>
      <c r="F147" s="19"/>
      <c r="G147" s="19"/>
    </row>
  </sheetData>
  <mergeCells count="33">
    <mergeCell ref="A105:D105"/>
    <mergeCell ref="A111:D111"/>
    <mergeCell ref="A127:D127"/>
    <mergeCell ref="F128:G128"/>
    <mergeCell ref="A138:D138"/>
    <mergeCell ref="A120:B125"/>
    <mergeCell ref="A67:D67"/>
    <mergeCell ref="A74:D74"/>
    <mergeCell ref="A89:D89"/>
    <mergeCell ref="A90:D90"/>
    <mergeCell ref="A100:D100"/>
    <mergeCell ref="A84:B87"/>
    <mergeCell ref="F31:G31"/>
    <mergeCell ref="A33:D33"/>
    <mergeCell ref="A35:D35"/>
    <mergeCell ref="A45:D45"/>
    <mergeCell ref="A57:D57"/>
    <mergeCell ref="A41:B43"/>
    <mergeCell ref="A14:B14"/>
    <mergeCell ref="A15:D15"/>
    <mergeCell ref="F15:G15"/>
    <mergeCell ref="F22:G22"/>
    <mergeCell ref="A23:D23"/>
    <mergeCell ref="C9:D9"/>
    <mergeCell ref="C10:D10"/>
    <mergeCell ref="A11:D11"/>
    <mergeCell ref="A12:B12"/>
    <mergeCell ref="A13:B13"/>
    <mergeCell ref="A2:D2"/>
    <mergeCell ref="A3:D3"/>
    <mergeCell ref="A6:D6"/>
    <mergeCell ref="C7:D7"/>
    <mergeCell ref="C8:D8"/>
  </mergeCells>
  <pageMargins left="0.75" right="0.75" top="1" bottom="1" header="0.5" footer="0.5"/>
  <pageSetup paperSize="9" orientation="landscape"/>
  <tableParts count="13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2"/>
  <sheetViews>
    <sheetView zoomScale="90" zoomScaleNormal="90" workbookViewId="0">
      <selection activeCell="M14" sqref="M14"/>
    </sheetView>
  </sheetViews>
  <sheetFormatPr defaultColWidth="9.140625" defaultRowHeight="15"/>
  <cols>
    <col min="2" max="2" width="13.140625" style="9" customWidth="1"/>
    <col min="3" max="3" width="39.42578125" customWidth="1"/>
    <col min="4" max="4" width="9" style="10" customWidth="1"/>
    <col min="5" max="5" width="9.7109375" customWidth="1"/>
    <col min="6" max="6" width="12.7109375" customWidth="1"/>
    <col min="7" max="7" width="12.28515625" customWidth="1"/>
    <col min="8" max="8" width="13.28515625" customWidth="1"/>
  </cols>
  <sheetData>
    <row r="1" spans="1:9">
      <c r="A1" s="126" t="s">
        <v>214</v>
      </c>
      <c r="B1" s="127"/>
      <c r="C1" s="126"/>
      <c r="D1" s="128"/>
      <c r="E1" s="126"/>
      <c r="F1" s="126"/>
      <c r="G1" s="126"/>
      <c r="H1" s="126"/>
    </row>
    <row r="2" spans="1:9">
      <c r="A2" s="129" t="s">
        <v>215</v>
      </c>
      <c r="B2" s="130"/>
      <c r="C2" s="129"/>
      <c r="D2" s="131"/>
      <c r="E2" s="129"/>
      <c r="F2" s="129"/>
      <c r="G2" s="129"/>
      <c r="H2" s="129"/>
    </row>
    <row r="3" spans="1:9" ht="60">
      <c r="A3" s="11" t="s">
        <v>216</v>
      </c>
      <c r="B3" s="11" t="s">
        <v>217</v>
      </c>
      <c r="C3" s="11" t="s">
        <v>218</v>
      </c>
      <c r="D3" s="11" t="s">
        <v>219</v>
      </c>
      <c r="E3" s="11" t="s">
        <v>220</v>
      </c>
      <c r="F3" s="11" t="s">
        <v>221</v>
      </c>
      <c r="G3" s="11" t="s">
        <v>222</v>
      </c>
      <c r="H3" s="11" t="s">
        <v>223</v>
      </c>
    </row>
    <row r="4" spans="1:9" ht="30">
      <c r="A4" s="12">
        <v>1</v>
      </c>
      <c r="B4" s="8" t="s">
        <v>224</v>
      </c>
      <c r="C4" s="13" t="s">
        <v>225</v>
      </c>
      <c r="D4" s="8" t="s">
        <v>226</v>
      </c>
      <c r="E4" s="14"/>
      <c r="F4" s="8"/>
      <c r="G4" s="15">
        <f t="shared" ref="G4:G10" si="0">TRUNC(F4*E4,2)</f>
        <v>0</v>
      </c>
      <c r="H4" s="15">
        <f t="shared" ref="H4:H10" si="1">TRUNC(G4/12,2)</f>
        <v>0</v>
      </c>
    </row>
    <row r="5" spans="1:9" ht="45">
      <c r="A5" s="12">
        <v>2</v>
      </c>
      <c r="B5" s="8" t="s">
        <v>227</v>
      </c>
      <c r="C5" s="13" t="s">
        <v>228</v>
      </c>
      <c r="D5" s="8" t="s">
        <v>226</v>
      </c>
      <c r="E5" s="14"/>
      <c r="F5" s="8"/>
      <c r="G5" s="15">
        <f t="shared" si="0"/>
        <v>0</v>
      </c>
      <c r="H5" s="15">
        <f t="shared" si="1"/>
        <v>0</v>
      </c>
    </row>
    <row r="6" spans="1:9" ht="60">
      <c r="A6" s="12">
        <v>3</v>
      </c>
      <c r="B6" s="8" t="s">
        <v>229</v>
      </c>
      <c r="C6" s="13" t="s">
        <v>230</v>
      </c>
      <c r="D6" s="8" t="s">
        <v>226</v>
      </c>
      <c r="E6" s="14"/>
      <c r="F6" s="8"/>
      <c r="G6" s="15">
        <f t="shared" si="0"/>
        <v>0</v>
      </c>
      <c r="H6" s="15">
        <f t="shared" si="1"/>
        <v>0</v>
      </c>
    </row>
    <row r="7" spans="1:9" ht="60">
      <c r="A7" s="12">
        <v>4</v>
      </c>
      <c r="B7" s="8" t="s">
        <v>229</v>
      </c>
      <c r="C7" s="13" t="s">
        <v>231</v>
      </c>
      <c r="D7" s="8" t="s">
        <v>226</v>
      </c>
      <c r="E7" s="14"/>
      <c r="F7" s="8"/>
      <c r="G7" s="15">
        <f t="shared" si="0"/>
        <v>0</v>
      </c>
      <c r="H7" s="15">
        <f t="shared" si="1"/>
        <v>0</v>
      </c>
    </row>
    <row r="8" spans="1:9" ht="30">
      <c r="A8" s="12">
        <v>5</v>
      </c>
      <c r="B8" s="8" t="s">
        <v>232</v>
      </c>
      <c r="C8" s="13" t="s">
        <v>233</v>
      </c>
      <c r="D8" s="8" t="s">
        <v>234</v>
      </c>
      <c r="E8" s="14"/>
      <c r="F8" s="8"/>
      <c r="G8" s="15">
        <f t="shared" si="0"/>
        <v>0</v>
      </c>
      <c r="H8" s="15">
        <f t="shared" si="1"/>
        <v>0</v>
      </c>
    </row>
    <row r="9" spans="1:9" ht="45">
      <c r="A9" s="12">
        <v>6</v>
      </c>
      <c r="B9" s="8" t="s">
        <v>235</v>
      </c>
      <c r="C9" s="13" t="s">
        <v>236</v>
      </c>
      <c r="D9" s="8" t="s">
        <v>234</v>
      </c>
      <c r="E9" s="14"/>
      <c r="F9" s="8"/>
      <c r="G9" s="15">
        <f t="shared" si="0"/>
        <v>0</v>
      </c>
      <c r="H9" s="15">
        <f t="shared" si="1"/>
        <v>0</v>
      </c>
    </row>
    <row r="10" spans="1:9" ht="45">
      <c r="A10" s="12">
        <v>7</v>
      </c>
      <c r="B10" s="8" t="s">
        <v>237</v>
      </c>
      <c r="C10" s="13" t="s">
        <v>238</v>
      </c>
      <c r="D10" s="8" t="s">
        <v>226</v>
      </c>
      <c r="E10" s="14"/>
      <c r="F10" s="8"/>
      <c r="G10" s="15">
        <f t="shared" si="0"/>
        <v>0</v>
      </c>
      <c r="H10" s="15">
        <f t="shared" si="1"/>
        <v>0</v>
      </c>
    </row>
    <row r="11" spans="1:9">
      <c r="A11" s="132" t="s">
        <v>184</v>
      </c>
      <c r="B11" s="132"/>
      <c r="C11" s="132"/>
      <c r="D11" s="132"/>
      <c r="E11" s="132"/>
      <c r="F11" s="132"/>
      <c r="G11" s="133">
        <f>TRUNC(SUM(H4:H10),2)</f>
        <v>0</v>
      </c>
      <c r="H11" s="133"/>
    </row>
    <row r="14" spans="1:9">
      <c r="A14" s="134" t="s">
        <v>241</v>
      </c>
      <c r="B14" s="135"/>
      <c r="C14" s="134"/>
      <c r="D14" s="136"/>
      <c r="E14" s="134"/>
      <c r="F14" s="134"/>
      <c r="G14" s="134"/>
      <c r="H14" s="134"/>
      <c r="I14" s="19"/>
    </row>
    <row r="15" spans="1:9">
      <c r="A15" s="129" t="s">
        <v>254</v>
      </c>
      <c r="B15" s="130"/>
      <c r="C15" s="129"/>
      <c r="D15" s="131"/>
      <c r="E15" s="129"/>
      <c r="F15" s="129"/>
      <c r="G15" s="129"/>
      <c r="H15" s="129"/>
      <c r="I15" s="19"/>
    </row>
    <row r="16" spans="1:9" ht="60">
      <c r="A16" s="21" t="s">
        <v>216</v>
      </c>
      <c r="B16" s="21" t="s">
        <v>217</v>
      </c>
      <c r="C16" s="21" t="s">
        <v>218</v>
      </c>
      <c r="D16" s="21" t="s">
        <v>219</v>
      </c>
      <c r="E16" s="21" t="s">
        <v>220</v>
      </c>
      <c r="F16" s="21" t="s">
        <v>221</v>
      </c>
      <c r="G16" s="21" t="s">
        <v>222</v>
      </c>
      <c r="H16" s="21" t="s">
        <v>223</v>
      </c>
      <c r="I16" s="19"/>
    </row>
    <row r="17" spans="1:9" ht="60">
      <c r="A17" s="12">
        <v>1</v>
      </c>
      <c r="B17" s="8" t="s">
        <v>224</v>
      </c>
      <c r="C17" s="16" t="s">
        <v>250</v>
      </c>
      <c r="D17" s="8" t="s">
        <v>226</v>
      </c>
      <c r="E17" s="14"/>
      <c r="F17" s="8"/>
      <c r="G17" s="15">
        <f>TRUNC(F17*E17,2)</f>
        <v>0</v>
      </c>
      <c r="H17" s="15">
        <f>TRUNC(G17/12,2)</f>
        <v>0</v>
      </c>
      <c r="I17" s="19"/>
    </row>
    <row r="18" spans="1:9" ht="60">
      <c r="A18" s="12">
        <v>2</v>
      </c>
      <c r="B18" s="8" t="s">
        <v>229</v>
      </c>
      <c r="C18" s="16" t="s">
        <v>251</v>
      </c>
      <c r="D18" s="8" t="s">
        <v>226</v>
      </c>
      <c r="E18" s="14"/>
      <c r="F18" s="8"/>
      <c r="G18" s="15">
        <f t="shared" ref="G18:G28" si="2">TRUNC(F18*E18,2)</f>
        <v>0</v>
      </c>
      <c r="H18" s="15">
        <f t="shared" ref="H18:H28" si="3">TRUNC(G18/12,2)</f>
        <v>0</v>
      </c>
      <c r="I18" s="19"/>
    </row>
    <row r="19" spans="1:9" ht="60">
      <c r="A19" s="12">
        <v>3</v>
      </c>
      <c r="B19" s="8" t="s">
        <v>229</v>
      </c>
      <c r="C19" s="18" t="s">
        <v>231</v>
      </c>
      <c r="D19" s="8" t="s">
        <v>226</v>
      </c>
      <c r="E19" s="14"/>
      <c r="F19" s="8"/>
      <c r="G19" s="15">
        <f t="shared" si="2"/>
        <v>0</v>
      </c>
      <c r="H19" s="15">
        <f t="shared" si="3"/>
        <v>0</v>
      </c>
      <c r="I19" s="19"/>
    </row>
    <row r="20" spans="1:9" ht="45">
      <c r="A20" s="12">
        <v>4</v>
      </c>
      <c r="B20" s="17" t="s">
        <v>242</v>
      </c>
      <c r="C20" s="16" t="s">
        <v>243</v>
      </c>
      <c r="D20" s="8" t="s">
        <v>226</v>
      </c>
      <c r="E20" s="14"/>
      <c r="F20" s="8"/>
      <c r="G20" s="15">
        <f t="shared" si="2"/>
        <v>0</v>
      </c>
      <c r="H20" s="15">
        <f t="shared" si="3"/>
        <v>0</v>
      </c>
      <c r="I20" s="19"/>
    </row>
    <row r="21" spans="1:9" ht="90">
      <c r="A21" s="12">
        <v>5</v>
      </c>
      <c r="B21" s="17" t="s">
        <v>239</v>
      </c>
      <c r="C21" s="16" t="s">
        <v>240</v>
      </c>
      <c r="D21" s="8" t="s">
        <v>234</v>
      </c>
      <c r="E21" s="14"/>
      <c r="F21" s="8"/>
      <c r="G21" s="15">
        <f t="shared" si="2"/>
        <v>0</v>
      </c>
      <c r="H21" s="15">
        <f t="shared" si="3"/>
        <v>0</v>
      </c>
      <c r="I21" s="19"/>
    </row>
    <row r="22" spans="1:9" ht="60">
      <c r="A22" s="12">
        <v>6</v>
      </c>
      <c r="B22" s="8" t="s">
        <v>232</v>
      </c>
      <c r="C22" s="16" t="s">
        <v>252</v>
      </c>
      <c r="D22" s="8" t="s">
        <v>234</v>
      </c>
      <c r="E22" s="14"/>
      <c r="F22" s="8"/>
      <c r="G22" s="15">
        <f t="shared" si="2"/>
        <v>0</v>
      </c>
      <c r="H22" s="15">
        <f t="shared" si="3"/>
        <v>0</v>
      </c>
      <c r="I22" s="19"/>
    </row>
    <row r="23" spans="1:9" ht="105">
      <c r="A23" s="12">
        <v>7</v>
      </c>
      <c r="B23" s="8" t="s">
        <v>232</v>
      </c>
      <c r="C23" s="16" t="s">
        <v>253</v>
      </c>
      <c r="D23" s="8" t="s">
        <v>234</v>
      </c>
      <c r="E23" s="14"/>
      <c r="F23" s="8"/>
      <c r="G23" s="15">
        <f t="shared" si="2"/>
        <v>0</v>
      </c>
      <c r="H23" s="15">
        <f t="shared" si="3"/>
        <v>0</v>
      </c>
      <c r="I23" s="19"/>
    </row>
    <row r="24" spans="1:9" ht="45">
      <c r="A24" s="12">
        <v>8</v>
      </c>
      <c r="B24" s="8" t="s">
        <v>235</v>
      </c>
      <c r="C24" s="16" t="s">
        <v>236</v>
      </c>
      <c r="D24" s="8" t="s">
        <v>234</v>
      </c>
      <c r="E24" s="14"/>
      <c r="F24" s="8"/>
      <c r="G24" s="15">
        <f t="shared" si="2"/>
        <v>0</v>
      </c>
      <c r="H24" s="15">
        <f t="shared" si="3"/>
        <v>0</v>
      </c>
      <c r="I24" s="19"/>
    </row>
    <row r="25" spans="1:9" ht="45">
      <c r="A25" s="12">
        <v>9</v>
      </c>
      <c r="B25" s="8" t="s">
        <v>237</v>
      </c>
      <c r="C25" s="16" t="s">
        <v>238</v>
      </c>
      <c r="D25" s="8" t="s">
        <v>226</v>
      </c>
      <c r="E25" s="14"/>
      <c r="F25" s="8"/>
      <c r="G25" s="15">
        <f t="shared" si="2"/>
        <v>0</v>
      </c>
      <c r="H25" s="15">
        <f t="shared" si="3"/>
        <v>0</v>
      </c>
      <c r="I25" s="19"/>
    </row>
    <row r="26" spans="1:9" ht="60">
      <c r="A26" s="12">
        <v>10</v>
      </c>
      <c r="B26" s="8" t="s">
        <v>244</v>
      </c>
      <c r="C26" s="16" t="s">
        <v>245</v>
      </c>
      <c r="D26" s="8" t="s">
        <v>234</v>
      </c>
      <c r="E26" s="14"/>
      <c r="F26" s="8"/>
      <c r="G26" s="15">
        <f t="shared" si="2"/>
        <v>0</v>
      </c>
      <c r="H26" s="15">
        <f t="shared" si="3"/>
        <v>0</v>
      </c>
      <c r="I26" s="19"/>
    </row>
    <row r="27" spans="1:9" ht="75">
      <c r="A27" s="12">
        <v>11</v>
      </c>
      <c r="B27" s="8" t="s">
        <v>246</v>
      </c>
      <c r="C27" s="16" t="s">
        <v>247</v>
      </c>
      <c r="D27" s="8" t="s">
        <v>226</v>
      </c>
      <c r="E27" s="14"/>
      <c r="F27" s="8"/>
      <c r="G27" s="15">
        <f t="shared" si="2"/>
        <v>0</v>
      </c>
      <c r="H27" s="15">
        <f t="shared" si="3"/>
        <v>0</v>
      </c>
      <c r="I27" s="19"/>
    </row>
    <row r="28" spans="1:9" ht="30">
      <c r="A28" s="12">
        <v>13</v>
      </c>
      <c r="B28" s="8" t="s">
        <v>248</v>
      </c>
      <c r="C28" s="16" t="s">
        <v>249</v>
      </c>
      <c r="D28" s="8" t="s">
        <v>226</v>
      </c>
      <c r="E28" s="14"/>
      <c r="F28" s="8"/>
      <c r="G28" s="15">
        <f t="shared" si="2"/>
        <v>0</v>
      </c>
      <c r="H28" s="15">
        <f t="shared" si="3"/>
        <v>0</v>
      </c>
      <c r="I28" s="19"/>
    </row>
    <row r="29" spans="1:9">
      <c r="A29" s="137" t="s">
        <v>184</v>
      </c>
      <c r="B29" s="137"/>
      <c r="C29" s="137"/>
      <c r="D29" s="137"/>
      <c r="E29" s="137"/>
      <c r="F29" s="137"/>
      <c r="G29" s="138">
        <f>TRUNC(SUM(H17:H28),2)</f>
        <v>0</v>
      </c>
      <c r="H29" s="138"/>
      <c r="I29" s="19"/>
    </row>
    <row r="30" spans="1:9">
      <c r="A30" s="19"/>
      <c r="B30" s="12"/>
      <c r="C30" s="19"/>
      <c r="D30" s="20"/>
      <c r="E30" s="19"/>
      <c r="F30" s="19"/>
      <c r="G30" s="19"/>
      <c r="H30" s="19"/>
      <c r="I30" s="19"/>
    </row>
    <row r="31" spans="1:9">
      <c r="A31" s="19"/>
      <c r="B31" s="12"/>
      <c r="C31" s="19"/>
      <c r="D31" s="20"/>
      <c r="E31" s="19"/>
      <c r="F31" s="19"/>
      <c r="G31" s="19"/>
      <c r="H31" s="19"/>
      <c r="I31" s="19"/>
    </row>
    <row r="32" spans="1:9">
      <c r="A32" s="19"/>
      <c r="B32" s="12"/>
      <c r="C32" s="19"/>
      <c r="D32" s="20"/>
      <c r="E32" s="19"/>
      <c r="F32" s="19"/>
      <c r="G32" s="19"/>
      <c r="H32" s="19"/>
      <c r="I32" s="19"/>
    </row>
    <row r="33" spans="1:9">
      <c r="A33" s="19"/>
      <c r="B33" s="12"/>
      <c r="C33" s="19"/>
      <c r="D33" s="20"/>
      <c r="E33" s="19"/>
      <c r="F33" s="19"/>
      <c r="G33" s="19"/>
      <c r="H33" s="19"/>
      <c r="I33" s="19"/>
    </row>
    <row r="34" spans="1:9">
      <c r="A34" s="22"/>
      <c r="B34" s="23"/>
      <c r="C34" s="22"/>
      <c r="D34" s="24"/>
      <c r="E34" s="22"/>
      <c r="F34" s="22"/>
      <c r="G34" s="22"/>
      <c r="H34" s="25"/>
    </row>
    <row r="35" spans="1:9">
      <c r="A35" s="22"/>
      <c r="B35" s="23"/>
      <c r="C35" s="22"/>
      <c r="D35" s="24"/>
      <c r="E35" s="22"/>
      <c r="F35" s="22"/>
      <c r="G35" s="22"/>
      <c r="H35" s="22"/>
    </row>
    <row r="36" spans="1:9">
      <c r="A36" s="22"/>
      <c r="B36" s="23"/>
      <c r="C36" s="22"/>
      <c r="D36" s="24"/>
      <c r="E36" s="22"/>
      <c r="F36" s="22"/>
      <c r="G36" s="22"/>
      <c r="H36" s="22"/>
    </row>
    <row r="37" spans="1:9">
      <c r="A37" s="22"/>
      <c r="B37" s="23"/>
      <c r="C37" s="22"/>
      <c r="D37" s="24"/>
      <c r="E37" s="22"/>
      <c r="F37" s="22"/>
      <c r="G37" s="22"/>
      <c r="H37" s="22"/>
    </row>
    <row r="38" spans="1:9">
      <c r="A38" s="22"/>
      <c r="B38" s="23"/>
      <c r="C38" s="22"/>
      <c r="D38" s="24"/>
      <c r="E38" s="22"/>
      <c r="F38" s="22"/>
      <c r="G38" s="22"/>
      <c r="H38" s="22"/>
    </row>
    <row r="39" spans="1:9">
      <c r="A39" s="22"/>
      <c r="B39" s="23"/>
      <c r="C39" s="22"/>
      <c r="D39" s="24"/>
      <c r="E39" s="22"/>
      <c r="F39" s="22"/>
      <c r="G39" s="22"/>
      <c r="H39" s="22"/>
    </row>
    <row r="40" spans="1:9">
      <c r="A40" s="22"/>
      <c r="B40" s="23"/>
      <c r="C40" s="22"/>
      <c r="D40" s="24"/>
      <c r="E40" s="22"/>
      <c r="F40" s="22"/>
      <c r="G40" s="22"/>
      <c r="H40" s="22"/>
    </row>
    <row r="41" spans="1:9">
      <c r="A41" s="22"/>
      <c r="B41" s="23"/>
      <c r="C41" s="22"/>
      <c r="D41" s="24"/>
      <c r="E41" s="22"/>
      <c r="F41" s="22"/>
      <c r="G41" s="22"/>
      <c r="H41" s="22"/>
    </row>
    <row r="42" spans="1:9">
      <c r="A42" s="22"/>
      <c r="B42" s="23"/>
      <c r="C42" s="22"/>
      <c r="D42" s="24"/>
      <c r="E42" s="22"/>
      <c r="F42" s="22"/>
      <c r="G42" s="22"/>
      <c r="H42" s="22"/>
    </row>
    <row r="43" spans="1:9">
      <c r="A43" s="22"/>
      <c r="B43" s="23"/>
      <c r="C43" s="22"/>
      <c r="D43" s="24"/>
      <c r="E43" s="22"/>
      <c r="F43" s="22"/>
      <c r="G43" s="22"/>
      <c r="H43" s="22"/>
    </row>
    <row r="44" spans="1:9">
      <c r="A44" s="22"/>
      <c r="B44" s="23"/>
      <c r="C44" s="22"/>
      <c r="D44" s="24"/>
      <c r="E44" s="22"/>
      <c r="F44" s="22"/>
      <c r="G44" s="22"/>
      <c r="H44" s="22"/>
    </row>
    <row r="45" spans="1:9">
      <c r="A45" s="22"/>
      <c r="B45" s="23"/>
      <c r="C45" s="22"/>
      <c r="D45" s="24"/>
      <c r="E45" s="22"/>
      <c r="F45" s="22"/>
      <c r="G45" s="22"/>
      <c r="H45" s="22"/>
    </row>
    <row r="46" spans="1:9">
      <c r="A46" s="22"/>
      <c r="B46" s="23"/>
      <c r="C46" s="22"/>
      <c r="D46" s="24"/>
      <c r="E46" s="22"/>
      <c r="F46" s="22"/>
      <c r="G46" s="22"/>
      <c r="H46" s="22"/>
    </row>
    <row r="47" spans="1:9">
      <c r="A47" s="22"/>
      <c r="B47" s="23"/>
      <c r="C47" s="22"/>
      <c r="D47" s="24"/>
      <c r="E47" s="22"/>
      <c r="F47" s="22"/>
      <c r="G47" s="22"/>
      <c r="H47" s="22"/>
    </row>
    <row r="48" spans="1:9">
      <c r="A48" s="22"/>
      <c r="B48" s="23"/>
      <c r="C48" s="22"/>
      <c r="D48" s="24"/>
      <c r="E48" s="22"/>
      <c r="F48" s="22"/>
      <c r="G48" s="22"/>
      <c r="H48" s="22"/>
    </row>
    <row r="49" spans="1:8">
      <c r="A49" s="22"/>
      <c r="B49" s="23"/>
      <c r="C49" s="22"/>
      <c r="D49" s="24"/>
      <c r="E49" s="22"/>
      <c r="F49" s="22"/>
      <c r="G49" s="22"/>
      <c r="H49" s="22"/>
    </row>
    <row r="50" spans="1:8">
      <c r="A50" s="22"/>
      <c r="B50" s="23"/>
      <c r="C50" s="22"/>
      <c r="D50" s="24"/>
      <c r="E50" s="22"/>
      <c r="F50" s="22"/>
      <c r="G50" s="22"/>
      <c r="H50" s="22"/>
    </row>
    <row r="51" spans="1:8">
      <c r="A51" s="22"/>
      <c r="B51" s="23"/>
      <c r="C51" s="22"/>
      <c r="D51" s="24"/>
      <c r="E51" s="22"/>
      <c r="F51" s="22"/>
      <c r="G51" s="22"/>
      <c r="H51" s="22"/>
    </row>
    <row r="52" spans="1:8">
      <c r="A52" s="22"/>
      <c r="B52" s="23"/>
      <c r="C52" s="22"/>
      <c r="D52" s="24"/>
      <c r="E52" s="22"/>
      <c r="F52" s="22"/>
      <c r="G52" s="22"/>
      <c r="H52" s="22"/>
    </row>
  </sheetData>
  <mergeCells count="8">
    <mergeCell ref="A14:H14"/>
    <mergeCell ref="A15:H15"/>
    <mergeCell ref="A29:F29"/>
    <mergeCell ref="G29:H29"/>
    <mergeCell ref="A1:H1"/>
    <mergeCell ref="A2:H2"/>
    <mergeCell ref="A11:F11"/>
    <mergeCell ref="G11:H11"/>
  </mergeCells>
  <pageMargins left="0.75" right="0.75" top="1" bottom="1" header="0.5" footer="0.5"/>
  <pageSetup paperSize="9" orientation="portrait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8"/>
  <sheetViews>
    <sheetView workbookViewId="0">
      <selection activeCell="J9" sqref="J9"/>
    </sheetView>
  </sheetViews>
  <sheetFormatPr defaultColWidth="8.85546875" defaultRowHeight="15"/>
  <cols>
    <col min="2" max="2" width="31" customWidth="1"/>
    <col min="3" max="3" width="9.28515625" customWidth="1"/>
    <col min="4" max="4" width="14.28515625" customWidth="1"/>
    <col min="5" max="5" width="13.28515625" customWidth="1"/>
    <col min="6" max="6" width="14.85546875" customWidth="1"/>
    <col min="7" max="7" width="15" customWidth="1"/>
  </cols>
  <sheetData>
    <row r="1" spans="1:7">
      <c r="A1" s="139" t="s">
        <v>255</v>
      </c>
      <c r="B1" s="140"/>
      <c r="C1" s="140"/>
      <c r="D1" s="140"/>
      <c r="E1" s="140"/>
      <c r="F1" s="140"/>
      <c r="G1" s="141"/>
    </row>
    <row r="2" spans="1:7" ht="60">
      <c r="A2" s="1" t="s">
        <v>2</v>
      </c>
      <c r="B2" s="1" t="s">
        <v>3</v>
      </c>
      <c r="C2" s="1" t="s">
        <v>226</v>
      </c>
      <c r="D2" s="1" t="s">
        <v>256</v>
      </c>
      <c r="E2" s="1" t="s">
        <v>257</v>
      </c>
      <c r="F2" s="1" t="s">
        <v>258</v>
      </c>
      <c r="G2" s="1" t="s">
        <v>259</v>
      </c>
    </row>
    <row r="3" spans="1:7" ht="90">
      <c r="A3" s="2">
        <v>1</v>
      </c>
      <c r="B3" s="3" t="s">
        <v>260</v>
      </c>
      <c r="C3" s="1" t="s">
        <v>261</v>
      </c>
      <c r="D3" s="2">
        <v>1</v>
      </c>
      <c r="E3" s="2">
        <v>8</v>
      </c>
      <c r="F3" s="4"/>
      <c r="G3" s="4"/>
    </row>
    <row r="4" spans="1:7" ht="75">
      <c r="A4" s="2">
        <v>8</v>
      </c>
      <c r="B4" s="3" t="s">
        <v>262</v>
      </c>
      <c r="C4" s="1" t="s">
        <v>261</v>
      </c>
      <c r="D4" s="2">
        <v>1</v>
      </c>
      <c r="E4" s="2">
        <v>8</v>
      </c>
      <c r="F4" s="4"/>
      <c r="G4" s="4"/>
    </row>
    <row r="5" spans="1:7">
      <c r="A5" s="5" t="s">
        <v>184</v>
      </c>
      <c r="B5" s="5"/>
      <c r="C5" s="5"/>
      <c r="D5" s="5"/>
      <c r="E5" s="5"/>
      <c r="F5" s="5"/>
      <c r="G5" s="6">
        <f>SUM(G3:G4)</f>
        <v>0</v>
      </c>
    </row>
    <row r="6" spans="1:7">
      <c r="A6" s="7"/>
      <c r="B6" s="7"/>
      <c r="C6" s="7"/>
      <c r="D6" s="7"/>
      <c r="E6" s="7"/>
      <c r="F6" s="7"/>
      <c r="G6" s="7"/>
    </row>
    <row r="7" spans="1:7">
      <c r="A7" s="5"/>
      <c r="B7" s="5"/>
      <c r="C7" s="5"/>
      <c r="D7" s="5"/>
      <c r="E7" s="5"/>
      <c r="F7" s="5"/>
      <c r="G7" s="5"/>
    </row>
    <row r="8" spans="1:7">
      <c r="A8" s="5"/>
      <c r="B8" s="5"/>
      <c r="C8" s="5"/>
      <c r="D8" s="5"/>
      <c r="E8" s="5"/>
      <c r="F8" s="5"/>
      <c r="G8" s="5"/>
    </row>
  </sheetData>
  <mergeCells count="1">
    <mergeCell ref="A1:G1"/>
  </mergeCells>
  <pageMargins left="0.75" right="0.75" top="1" bottom="1" header="0.5" footer="0.5"/>
  <pageSetup paperSize="9" orientation="landscape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14</vt:i4>
      </vt:variant>
    </vt:vector>
  </HeadingPairs>
  <TitlesOfParts>
    <vt:vector size="20" baseType="lpstr">
      <vt:lpstr>Orientações</vt:lpstr>
      <vt:lpstr>Servente</vt:lpstr>
      <vt:lpstr>Auxiliar Administrativo</vt:lpstr>
      <vt:lpstr>Jardineiro</vt:lpstr>
      <vt:lpstr>UNIFORMES</vt:lpstr>
      <vt:lpstr>RESUMO</vt:lpstr>
      <vt:lpstr>_1A</vt:lpstr>
      <vt:lpstr>_1B</vt:lpstr>
      <vt:lpstr>_1C</vt:lpstr>
      <vt:lpstr>_1D</vt:lpstr>
      <vt:lpstr>_1E</vt:lpstr>
      <vt:lpstr>_1F</vt:lpstr>
      <vt:lpstr>_2.1A</vt:lpstr>
      <vt:lpstr>_2.1B</vt:lpstr>
      <vt:lpstr>_2.3A</vt:lpstr>
      <vt:lpstr>_2.3B</vt:lpstr>
      <vt:lpstr>_2.3C</vt:lpstr>
      <vt:lpstr>_2.3D</vt:lpstr>
      <vt:lpstr>Salário_Normativo_da_Categoria_Profissional</vt:lpstr>
      <vt:lpstr>SalarioBase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DAPF-IP</cp:lastModifiedBy>
  <dcterms:created xsi:type="dcterms:W3CDTF">2021-07-15T12:13:00Z</dcterms:created>
  <dcterms:modified xsi:type="dcterms:W3CDTF">2022-02-24T15:46:38Z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1046-11.2.0.10223</vt:lpwstr>
  </property>
</Properties>
</file>